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3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<sst xmlns="http://schemas.openxmlformats.org/spreadsheetml/2006/main" count="237" uniqueCount="147">
  <si>
    <t>日期</t>
  </si>
  <si>
    <t>门店</t>
  </si>
  <si>
    <t>维修点位</t>
  </si>
  <si>
    <t>城市</t>
  </si>
  <si>
    <t>金额</t>
  </si>
  <si>
    <t>12月份按城市划分（公寓）</t>
  </si>
  <si>
    <t>重庆朱家银打车</t>
  </si>
  <si>
    <t>宝乐居-上海宝杨路店</t>
  </si>
  <si>
    <t>1110</t>
  </si>
  <si>
    <t>上海</t>
  </si>
  <si>
    <t>在建房间量</t>
  </si>
  <si>
    <t>兼职费开销</t>
  </si>
  <si>
    <t>单方人工成本</t>
  </si>
  <si>
    <t>穿线器</t>
  </si>
  <si>
    <t>龙湖冠寓-天津华苑店</t>
  </si>
  <si>
    <t>221</t>
  </si>
  <si>
    <t>天津</t>
  </si>
  <si>
    <t>嘉兴</t>
  </si>
  <si>
    <t>福建线下采购分光器</t>
  </si>
  <si>
    <t>龙湖冠寓-合肥大东门店</t>
  </si>
  <si>
    <t>716</t>
  </si>
  <si>
    <t>合肥</t>
  </si>
  <si>
    <t>南昌</t>
  </si>
  <si>
    <t>龙湖冠寓-珠海环宇店</t>
  </si>
  <si>
    <t>1005</t>
  </si>
  <si>
    <t>珠海</t>
  </si>
  <si>
    <t>宁波</t>
  </si>
  <si>
    <t>万洋（巍山）众创城</t>
  </si>
  <si>
    <t>1070</t>
  </si>
  <si>
    <t>金华</t>
  </si>
  <si>
    <t>万洋（慈溪河姆渡）众创城</t>
  </si>
  <si>
    <t>317</t>
  </si>
  <si>
    <t>慈溪</t>
  </si>
  <si>
    <t>郑州</t>
  </si>
  <si>
    <t>窝趣-中山香海店</t>
  </si>
  <si>
    <t>b511</t>
  </si>
  <si>
    <t>中山</t>
  </si>
  <si>
    <t>龙湖冠寓-宁波宁南路店</t>
  </si>
  <si>
    <t>347</t>
  </si>
  <si>
    <t>龙湖冠寓-天津友谊路店</t>
  </si>
  <si>
    <t>517</t>
  </si>
  <si>
    <t>龙湖冠寓-天津音乐学院店</t>
  </si>
  <si>
    <t>a605</t>
  </si>
  <si>
    <t>北京</t>
  </si>
  <si>
    <t>安歆公寓-南京应天大街店</t>
  </si>
  <si>
    <t>光模块坏了</t>
  </si>
  <si>
    <t>南京</t>
  </si>
  <si>
    <t>万洋（佛山南海）众创城</t>
  </si>
  <si>
    <t>3-713</t>
  </si>
  <si>
    <t>佛山</t>
  </si>
  <si>
    <t>温州</t>
  </si>
  <si>
    <t>万洋（英德）众创城</t>
  </si>
  <si>
    <t>d22-603，d22-609，b1219</t>
  </si>
  <si>
    <t>英德</t>
  </si>
  <si>
    <t>深圳</t>
  </si>
  <si>
    <t>437</t>
  </si>
  <si>
    <t>西安</t>
  </si>
  <si>
    <t>618</t>
  </si>
  <si>
    <t>万洋（慈溪周巷）众创城</t>
  </si>
  <si>
    <t>b8-721</t>
  </si>
  <si>
    <t>总计</t>
  </si>
  <si>
    <t>7-801重新布线</t>
  </si>
  <si>
    <t>魔方公寓-南京庄排店</t>
  </si>
  <si>
    <t>1111</t>
  </si>
  <si>
    <t>12月份按城市划分（商业）</t>
  </si>
  <si>
    <t>安装</t>
  </si>
  <si>
    <t>单房人工成本</t>
  </si>
  <si>
    <t>万洋（泉州南安）众创城</t>
  </si>
  <si>
    <t>22-104</t>
  </si>
  <si>
    <t>泉州</t>
  </si>
  <si>
    <t>万洋（顺德北滘）众创城</t>
  </si>
  <si>
    <t>11-601</t>
  </si>
  <si>
    <t>顺德</t>
  </si>
  <si>
    <t>漳州</t>
  </si>
  <si>
    <t>万洋（阳江）众创城</t>
  </si>
  <si>
    <t>主路由离线</t>
  </si>
  <si>
    <t>阳江</t>
  </si>
  <si>
    <t>柳州</t>
  </si>
  <si>
    <t>万洋（博罗）众创城</t>
  </si>
  <si>
    <t>b1124，1129，1118安装</t>
  </si>
  <si>
    <t>惠州</t>
  </si>
  <si>
    <t>肥西</t>
  </si>
  <si>
    <t>万洋（鹤山古劳）众创城</t>
  </si>
  <si>
    <t>1237</t>
  </si>
  <si>
    <t>鹤山</t>
  </si>
  <si>
    <t>丽水</t>
  </si>
  <si>
    <t>英红镇、英华镇</t>
  </si>
  <si>
    <t>核心外网上线</t>
  </si>
  <si>
    <t>北滘、勒流、龙江</t>
  </si>
  <si>
    <t>址山、古劳</t>
  </si>
  <si>
    <t>龙湖冠寓-宁波青创大厦店</t>
  </si>
  <si>
    <t>黄家埠、河姆渡</t>
  </si>
  <si>
    <t>3-913</t>
  </si>
  <si>
    <t>余姚</t>
  </si>
  <si>
    <t>横河、掌起、周巷</t>
  </si>
  <si>
    <t>惠东、江丰博罗、博罗</t>
  </si>
  <si>
    <t>3-1905</t>
  </si>
  <si>
    <t>如东</t>
  </si>
  <si>
    <t>龙湖冠寓-中山火炬店</t>
  </si>
  <si>
    <t>南通</t>
  </si>
  <si>
    <t>佛岗、聚宝、经开、清新</t>
  </si>
  <si>
    <t>龙湖冠寓-郑州大卫城店</t>
  </si>
  <si>
    <t>清远</t>
  </si>
  <si>
    <t>河源</t>
  </si>
  <si>
    <t>龙湖冠寓-合肥春江郦城店</t>
  </si>
  <si>
    <t>连平</t>
  </si>
  <si>
    <t>逗号公寓-上海宁波路店</t>
  </si>
  <si>
    <t>丰顺</t>
  </si>
  <si>
    <t>龙湖冠寓-郑州陇海东路店</t>
  </si>
  <si>
    <t>梅州</t>
  </si>
  <si>
    <t>荷塘</t>
  </si>
  <si>
    <t>江门</t>
  </si>
  <si>
    <t>南安</t>
  </si>
  <si>
    <t>南马、东阳、巍山</t>
  </si>
  <si>
    <t>万洋（佛岗聚宝）众创城</t>
  </si>
  <si>
    <t>3-603</t>
  </si>
  <si>
    <t>万洋（英德东华）众创城</t>
  </si>
  <si>
    <t>2区8楼爱丽丝公司</t>
  </si>
  <si>
    <t>全断网</t>
  </si>
  <si>
    <t>泊寓-西安边家村店</t>
  </si>
  <si>
    <t>建中-郑州派客公寓</t>
  </si>
  <si>
    <t>龙湖冠寓-郑州郑汴路店</t>
  </si>
  <si>
    <t>万洋（顺德龙江）众创城</t>
  </si>
  <si>
    <t>12-308</t>
  </si>
  <si>
    <t>万洋（南马）众创城</t>
  </si>
  <si>
    <t>龙湖冠寓-南昌艾溪湖店</t>
  </si>
  <si>
    <t>逗号公寓-上海川沙店</t>
  </si>
  <si>
    <t>机房检查主设备</t>
  </si>
  <si>
    <t>409换光猫</t>
  </si>
  <si>
    <t>25-506</t>
  </si>
  <si>
    <t>1122，1111</t>
  </si>
  <si>
    <t>924</t>
  </si>
  <si>
    <t>万洋（址山）众创城</t>
  </si>
  <si>
    <t>903</t>
  </si>
  <si>
    <t>运营办公室安装网络</t>
  </si>
  <si>
    <t>窝趣-上海宝山店</t>
  </si>
  <si>
    <t>606</t>
  </si>
  <si>
    <t>b507</t>
  </si>
  <si>
    <t>822</t>
  </si>
  <si>
    <t>龙湖冠寓-合肥瑶海天街店</t>
  </si>
  <si>
    <t>4-832</t>
  </si>
  <si>
    <t>万洋（佛岗）众创城</t>
  </si>
  <si>
    <t>c区2栋</t>
  </si>
  <si>
    <t>佛岗</t>
  </si>
  <si>
    <t>蔷薇之家-嘉兴嘉禾中心店</t>
  </si>
  <si>
    <t>216</t>
  </si>
  <si>
    <t>东华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</si>
</sst>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3">
    <font>
      <sz val="11"/>
      <color theme="1"/>
      <name val="宋体"/>
      <charset val="134"/>
      <scheme val="minor"/>
    </font>
    <font>
      <sz val="11"/>
      <color rgb="FF000000"/>
      <name val="宋体-简"/>
      <charset val="134"/>
    </font>
    <font>
      <strike/>
      <sz val="11"/>
      <color theme="1"/>
      <name val="宋体"/>
      <charset val="134"/>
      <scheme val="minor"/>
    </font>
    <font>
      <b/>
      <sz val="12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2" borderId="1" xfId="0" applyNumberFormat="1" applyFont="1" applyFill="1" applyBorder="1" applyAlignment="1" applyProtection="1">
      <alignment horizontal="center"/>
    </xf>
    <xf numFmtId="49" fontId="1" fillId="2" borderId="1" xfId="0" applyNumberFormat="1" applyFont="1" applyFill="1" applyBorder="1" applyAlignment="1" applyProtection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0" fillId="4" borderId="1" xfId="0" applyNumberFormat="1" applyFont="1" applyFill="1" applyBorder="1" applyAlignment="1">
      <alignment horizontal="center" vertical="center"/>
    </xf>
    <xf numFmtId="177" fontId="0" fillId="5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4"/>
  <sheetViews>
    <sheetView tabSelected="1" topLeftCell="A39" workbookViewId="0">
      <selection activeCell="E29" sqref="E29:E64"/>
    </sheetView>
  </sheetViews>
  <sheetFormatPr defaultColWidth="9.23076923076923" defaultRowHeight="16.8"/>
  <cols>
    <col min="1" max="1" width="10"/>
    <col min="2" max="2" width="29.6923076923077" customWidth="1"/>
    <col min="3" max="3" width="26.4615384615385" style="1" customWidth="1"/>
    <col min="4" max="4" width="6" customWidth="1"/>
    <col min="9" max="10" width="13.6153846153846" customWidth="1"/>
    <col min="11" max="11" width="16.2307692307692" customWidth="1"/>
  </cols>
  <sheetData>
    <row r="1" ht="17.6" spans="1:16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H1" s="13" t="s">
        <v>5</v>
      </c>
      <c r="I1" s="13"/>
      <c r="J1" s="13"/>
      <c r="K1" s="13"/>
      <c r="O1">
        <v>51.99</v>
      </c>
      <c r="P1" t="s">
        <v>6</v>
      </c>
    </row>
    <row r="2" ht="17.6" spans="1:16">
      <c r="A2" s="4">
        <v>45627</v>
      </c>
      <c r="B2" s="5" t="s">
        <v>7</v>
      </c>
      <c r="C2" s="6" t="s">
        <v>8</v>
      </c>
      <c r="D2" s="5" t="s">
        <v>9</v>
      </c>
      <c r="E2" s="5">
        <v>300</v>
      </c>
      <c r="H2" s="14" t="s">
        <v>3</v>
      </c>
      <c r="I2" s="14" t="s">
        <v>10</v>
      </c>
      <c r="J2" s="14" t="s">
        <v>11</v>
      </c>
      <c r="K2" s="21" t="s">
        <v>12</v>
      </c>
      <c r="O2">
        <v>39.88</v>
      </c>
      <c r="P2" t="s">
        <v>13</v>
      </c>
    </row>
    <row r="3" spans="1:16">
      <c r="A3" s="4">
        <v>45627</v>
      </c>
      <c r="B3" s="5" t="s">
        <v>14</v>
      </c>
      <c r="C3" s="6" t="s">
        <v>15</v>
      </c>
      <c r="D3" s="5" t="s">
        <v>16</v>
      </c>
      <c r="E3" s="5">
        <v>150</v>
      </c>
      <c r="H3" s="15" t="s">
        <v>17</v>
      </c>
      <c r="I3" s="15">
        <v>255</v>
      </c>
      <c r="J3" s="15">
        <f>SUMIFS(E2:E208,D2:D208,"嘉兴")</f>
        <v>200</v>
      </c>
      <c r="K3" s="22">
        <f t="shared" ref="K3:K16" si="0">J3/I3</f>
        <v>0.784313725490196</v>
      </c>
      <c r="O3">
        <v>300</v>
      </c>
      <c r="P3" t="s">
        <v>18</v>
      </c>
    </row>
    <row r="4" spans="1:11">
      <c r="A4" s="4">
        <v>45627</v>
      </c>
      <c r="B4" s="5" t="s">
        <v>19</v>
      </c>
      <c r="C4" s="6" t="s">
        <v>20</v>
      </c>
      <c r="D4" s="5" t="s">
        <v>21</v>
      </c>
      <c r="E4" s="5">
        <v>150</v>
      </c>
      <c r="H4" s="15" t="s">
        <v>22</v>
      </c>
      <c r="I4" s="15">
        <v>372</v>
      </c>
      <c r="J4" s="15">
        <f>SUMIFS(E2:E208,D2:D208,"南昌")</f>
        <v>150</v>
      </c>
      <c r="K4" s="22">
        <f t="shared" si="0"/>
        <v>0.403225806451613</v>
      </c>
    </row>
    <row r="5" spans="1:11">
      <c r="A5" s="4">
        <v>45627</v>
      </c>
      <c r="B5" s="5" t="s">
        <v>23</v>
      </c>
      <c r="C5" s="6" t="s">
        <v>24</v>
      </c>
      <c r="D5" s="5" t="s">
        <v>25</v>
      </c>
      <c r="E5" s="5">
        <v>150</v>
      </c>
      <c r="H5" s="15" t="s">
        <v>26</v>
      </c>
      <c r="I5" s="15">
        <v>1396</v>
      </c>
      <c r="J5" s="15">
        <f>SUMIFS(E2:E208,D2:D208,"宁波")</f>
        <v>350</v>
      </c>
      <c r="K5" s="22">
        <f t="shared" si="0"/>
        <v>0.250716332378223</v>
      </c>
    </row>
    <row r="6" spans="1:11">
      <c r="A6" s="4">
        <v>45627</v>
      </c>
      <c r="B6" s="5" t="s">
        <v>27</v>
      </c>
      <c r="C6" s="6" t="s">
        <v>28</v>
      </c>
      <c r="D6" s="5" t="s">
        <v>29</v>
      </c>
      <c r="E6" s="5">
        <v>150</v>
      </c>
      <c r="H6" s="15" t="s">
        <v>16</v>
      </c>
      <c r="I6" s="15">
        <v>886</v>
      </c>
      <c r="J6" s="15">
        <f>SUMIFS(E2:E208,D2:D208,"天津")</f>
        <v>1050</v>
      </c>
      <c r="K6" s="22">
        <f t="shared" si="0"/>
        <v>1.18510158013544</v>
      </c>
    </row>
    <row r="7" spans="1:11">
      <c r="A7" s="4">
        <v>45628</v>
      </c>
      <c r="B7" s="5" t="s">
        <v>30</v>
      </c>
      <c r="C7" s="6" t="s">
        <v>31</v>
      </c>
      <c r="D7" s="5" t="s">
        <v>32</v>
      </c>
      <c r="E7" s="5">
        <v>150</v>
      </c>
      <c r="H7" s="15" t="s">
        <v>33</v>
      </c>
      <c r="I7" s="15">
        <v>1630</v>
      </c>
      <c r="J7" s="15">
        <f>SUMIFS(E2:E208,D2:D208,"郑州")</f>
        <v>500</v>
      </c>
      <c r="K7" s="22">
        <f t="shared" si="0"/>
        <v>0.306748466257669</v>
      </c>
    </row>
    <row r="8" spans="1:11">
      <c r="A8" s="4">
        <v>45628</v>
      </c>
      <c r="B8" s="5" t="s">
        <v>34</v>
      </c>
      <c r="C8" s="6" t="s">
        <v>35</v>
      </c>
      <c r="D8" s="5" t="s">
        <v>36</v>
      </c>
      <c r="E8" s="5">
        <v>150</v>
      </c>
      <c r="H8" s="15" t="s">
        <v>36</v>
      </c>
      <c r="I8" s="15">
        <v>356</v>
      </c>
      <c r="J8" s="15">
        <f>SUMIFS(E2:E208,D2:D208,"中山")</f>
        <v>900</v>
      </c>
      <c r="K8" s="22">
        <f t="shared" si="0"/>
        <v>2.52808988764045</v>
      </c>
    </row>
    <row r="9" spans="1:11">
      <c r="A9" s="4">
        <v>45629</v>
      </c>
      <c r="B9" s="5" t="s">
        <v>37</v>
      </c>
      <c r="C9" s="6" t="s">
        <v>38</v>
      </c>
      <c r="D9" s="5" t="s">
        <v>26</v>
      </c>
      <c r="E9" s="5">
        <v>50</v>
      </c>
      <c r="H9" s="15" t="s">
        <v>25</v>
      </c>
      <c r="I9" s="15">
        <v>497</v>
      </c>
      <c r="J9" s="15">
        <f>SUMIFS(E2:E208,D2:D208,"珠海")</f>
        <v>150</v>
      </c>
      <c r="K9" s="22">
        <f t="shared" si="0"/>
        <v>0.301810865191147</v>
      </c>
    </row>
    <row r="10" spans="1:11">
      <c r="A10" s="4">
        <v>45629</v>
      </c>
      <c r="B10" s="5" t="s">
        <v>39</v>
      </c>
      <c r="C10" s="6" t="s">
        <v>40</v>
      </c>
      <c r="D10" s="5" t="s">
        <v>16</v>
      </c>
      <c r="E10" s="5">
        <v>150</v>
      </c>
      <c r="H10" s="15" t="s">
        <v>9</v>
      </c>
      <c r="I10" s="15">
        <v>4904</v>
      </c>
      <c r="J10" s="15">
        <f>SUMIFS(E2:E208,D2:D208,"上海")</f>
        <v>1200</v>
      </c>
      <c r="K10" s="22">
        <f t="shared" si="0"/>
        <v>0.244698205546493</v>
      </c>
    </row>
    <row r="11" spans="1:11">
      <c r="A11" s="4">
        <v>45629</v>
      </c>
      <c r="B11" s="5" t="s">
        <v>41</v>
      </c>
      <c r="C11" s="6" t="s">
        <v>42</v>
      </c>
      <c r="D11" s="5" t="s">
        <v>16</v>
      </c>
      <c r="E11" s="5">
        <v>150</v>
      </c>
      <c r="H11" s="15" t="s">
        <v>43</v>
      </c>
      <c r="I11" s="15">
        <v>837</v>
      </c>
      <c r="J11" s="15">
        <f>SUMIFS(E2:E208,D2:D208,"北京")</f>
        <v>0</v>
      </c>
      <c r="K11" s="22">
        <f t="shared" si="0"/>
        <v>0</v>
      </c>
    </row>
    <row r="12" spans="1:11">
      <c r="A12" s="4">
        <v>45629</v>
      </c>
      <c r="B12" s="5" t="s">
        <v>44</v>
      </c>
      <c r="C12" s="6" t="s">
        <v>45</v>
      </c>
      <c r="D12" s="5" t="s">
        <v>46</v>
      </c>
      <c r="E12" s="5">
        <v>150</v>
      </c>
      <c r="H12" s="15" t="s">
        <v>46</v>
      </c>
      <c r="I12" s="15">
        <v>1139</v>
      </c>
      <c r="J12" s="15">
        <f>SUMIFS(E2:E208,D2:D208,"南京")</f>
        <v>450</v>
      </c>
      <c r="K12" s="22">
        <f t="shared" si="0"/>
        <v>0.395083406496927</v>
      </c>
    </row>
    <row r="13" spans="1:11">
      <c r="A13" s="4">
        <v>45629</v>
      </c>
      <c r="B13" s="5" t="s">
        <v>47</v>
      </c>
      <c r="C13" s="6" t="s">
        <v>48</v>
      </c>
      <c r="D13" s="5" t="s">
        <v>49</v>
      </c>
      <c r="E13" s="5">
        <v>150</v>
      </c>
      <c r="H13" s="16" t="s">
        <v>50</v>
      </c>
      <c r="I13" s="16">
        <v>400</v>
      </c>
      <c r="J13" s="15">
        <f>SUMIFS(E2:E208,D2:D208,"温州")</f>
        <v>0</v>
      </c>
      <c r="K13" s="22">
        <f t="shared" si="0"/>
        <v>0</v>
      </c>
    </row>
    <row r="14" spans="1:11">
      <c r="A14" s="4">
        <v>45629</v>
      </c>
      <c r="B14" s="5" t="s">
        <v>51</v>
      </c>
      <c r="C14" s="6" t="s">
        <v>52</v>
      </c>
      <c r="D14" s="5" t="s">
        <v>53</v>
      </c>
      <c r="E14" s="5">
        <v>300</v>
      </c>
      <c r="H14" s="16" t="s">
        <v>54</v>
      </c>
      <c r="I14" s="16">
        <v>6134</v>
      </c>
      <c r="J14" s="15">
        <f>SUMIFS(E2:E208,D2:D208,"深圳")</f>
        <v>0</v>
      </c>
      <c r="K14" s="22">
        <f t="shared" si="0"/>
        <v>0</v>
      </c>
    </row>
    <row r="15" spans="1:11">
      <c r="A15" s="4">
        <v>45629</v>
      </c>
      <c r="B15" s="5" t="s">
        <v>39</v>
      </c>
      <c r="C15" s="6" t="s">
        <v>55</v>
      </c>
      <c r="D15" s="5" t="s">
        <v>16</v>
      </c>
      <c r="E15" s="5">
        <v>150</v>
      </c>
      <c r="H15" s="16" t="s">
        <v>56</v>
      </c>
      <c r="I15" s="16">
        <v>120</v>
      </c>
      <c r="J15" s="15">
        <f>SUMIFS(E2:E208,D2:D208,"西安")</f>
        <v>120</v>
      </c>
      <c r="K15" s="22">
        <f>J15/I15</f>
        <v>1</v>
      </c>
    </row>
    <row r="16" spans="1:11">
      <c r="A16" s="4">
        <v>45629</v>
      </c>
      <c r="B16" s="5" t="s">
        <v>41</v>
      </c>
      <c r="C16" s="6" t="s">
        <v>57</v>
      </c>
      <c r="D16" s="5" t="s">
        <v>16</v>
      </c>
      <c r="E16" s="5">
        <v>150</v>
      </c>
      <c r="H16" s="16" t="s">
        <v>21</v>
      </c>
      <c r="I16" s="16">
        <v>4541</v>
      </c>
      <c r="J16" s="15">
        <f>SUMIFS(E2:E208,D2:D208,"合肥")</f>
        <v>500</v>
      </c>
      <c r="K16" s="22">
        <f>J16/I16</f>
        <v>0.110107905747633</v>
      </c>
    </row>
    <row r="17" spans="1:11">
      <c r="A17" s="4">
        <v>45629</v>
      </c>
      <c r="B17" s="5" t="s">
        <v>58</v>
      </c>
      <c r="C17" s="6" t="s">
        <v>59</v>
      </c>
      <c r="D17" s="5" t="s">
        <v>32</v>
      </c>
      <c r="E17" s="5">
        <v>150</v>
      </c>
      <c r="H17" s="17" t="s">
        <v>60</v>
      </c>
      <c r="I17" s="17">
        <f>SUM(I3:I16)</f>
        <v>23467</v>
      </c>
      <c r="J17" s="17">
        <f>SUM(J3:J16)</f>
        <v>5570</v>
      </c>
      <c r="K17" s="23">
        <f>J17/I17</f>
        <v>0.237354583031491</v>
      </c>
    </row>
    <row r="18" spans="1:11">
      <c r="A18" s="4">
        <v>45630</v>
      </c>
      <c r="B18" s="5" t="s">
        <v>47</v>
      </c>
      <c r="C18" s="6" t="s">
        <v>61</v>
      </c>
      <c r="D18" s="5" t="s">
        <v>49</v>
      </c>
      <c r="E18" s="5">
        <v>300</v>
      </c>
      <c r="H18" s="18"/>
      <c r="I18" s="18"/>
      <c r="J18" s="18"/>
      <c r="K18" s="18"/>
    </row>
    <row r="19" ht="17.6" spans="1:11">
      <c r="A19" s="4">
        <v>45630</v>
      </c>
      <c r="B19" s="5" t="s">
        <v>62</v>
      </c>
      <c r="C19" s="6" t="s">
        <v>63</v>
      </c>
      <c r="D19" s="5" t="s">
        <v>46</v>
      </c>
      <c r="E19" s="5">
        <v>150</v>
      </c>
      <c r="H19" s="19" t="s">
        <v>64</v>
      </c>
      <c r="I19" s="19"/>
      <c r="J19" s="19"/>
      <c r="K19" s="19"/>
    </row>
    <row r="20" ht="17.6" spans="1:11">
      <c r="A20" s="4">
        <v>45630</v>
      </c>
      <c r="B20" s="5" t="s">
        <v>34</v>
      </c>
      <c r="C20" s="6" t="s">
        <v>65</v>
      </c>
      <c r="D20" s="5" t="s">
        <v>36</v>
      </c>
      <c r="E20" s="5">
        <v>300</v>
      </c>
      <c r="H20" s="14" t="s">
        <v>3</v>
      </c>
      <c r="I20" s="14" t="s">
        <v>10</v>
      </c>
      <c r="J20" s="14" t="s">
        <v>11</v>
      </c>
      <c r="K20" s="14" t="s">
        <v>66</v>
      </c>
    </row>
    <row r="21" spans="1:11">
      <c r="A21" s="4">
        <v>45630</v>
      </c>
      <c r="B21" s="5" t="s">
        <v>67</v>
      </c>
      <c r="C21" s="6" t="s">
        <v>68</v>
      </c>
      <c r="D21" s="5" t="s">
        <v>69</v>
      </c>
      <c r="E21" s="5">
        <v>300</v>
      </c>
      <c r="H21" s="16" t="s">
        <v>49</v>
      </c>
      <c r="I21" s="20">
        <v>427</v>
      </c>
      <c r="J21" s="20">
        <f>SUMIFS(E2:E208,D2:D208,"佛山")</f>
        <v>750</v>
      </c>
      <c r="K21" s="24">
        <f t="shared" ref="K21:K40" si="1">J21/I21</f>
        <v>1.75644028103044</v>
      </c>
    </row>
    <row r="22" spans="1:11">
      <c r="A22" s="4">
        <v>45630</v>
      </c>
      <c r="B22" s="5" t="s">
        <v>70</v>
      </c>
      <c r="C22" s="6" t="s">
        <v>71</v>
      </c>
      <c r="D22" s="5" t="s">
        <v>72</v>
      </c>
      <c r="E22" s="5">
        <v>300</v>
      </c>
      <c r="H22" s="16" t="s">
        <v>73</v>
      </c>
      <c r="I22" s="20">
        <v>137</v>
      </c>
      <c r="J22" s="20">
        <f>SUMIFS(E2:E208,D2:D208,"漳州")</f>
        <v>0</v>
      </c>
      <c r="K22" s="24">
        <f t="shared" si="1"/>
        <v>0</v>
      </c>
    </row>
    <row r="23" spans="1:11">
      <c r="A23" s="4">
        <v>45630</v>
      </c>
      <c r="B23" s="5" t="s">
        <v>74</v>
      </c>
      <c r="C23" s="6" t="s">
        <v>75</v>
      </c>
      <c r="D23" s="5" t="s">
        <v>76</v>
      </c>
      <c r="E23" s="5">
        <v>50</v>
      </c>
      <c r="H23" s="16" t="s">
        <v>77</v>
      </c>
      <c r="I23" s="20">
        <v>178</v>
      </c>
      <c r="J23" s="20">
        <f>SUMIFS(E2:E208,D2:D208,"柳州")</f>
        <v>0</v>
      </c>
      <c r="K23" s="24">
        <f t="shared" si="1"/>
        <v>0</v>
      </c>
    </row>
    <row r="24" spans="1:11">
      <c r="A24" s="4">
        <v>45630</v>
      </c>
      <c r="B24" s="5" t="s">
        <v>78</v>
      </c>
      <c r="C24" s="6" t="s">
        <v>79</v>
      </c>
      <c r="D24" s="5" t="s">
        <v>80</v>
      </c>
      <c r="E24" s="5">
        <v>350</v>
      </c>
      <c r="H24" s="16" t="s">
        <v>81</v>
      </c>
      <c r="I24" s="20">
        <v>4</v>
      </c>
      <c r="J24" s="20">
        <f>SUMIFS(E2:E208,D2:D208,"肥西")</f>
        <v>0</v>
      </c>
      <c r="K24" s="24">
        <f t="shared" si="1"/>
        <v>0</v>
      </c>
    </row>
    <row r="25" spans="1:12">
      <c r="A25" s="4">
        <v>45631</v>
      </c>
      <c r="B25" s="5" t="s">
        <v>82</v>
      </c>
      <c r="C25" s="6" t="s">
        <v>83</v>
      </c>
      <c r="D25" s="5" t="s">
        <v>84</v>
      </c>
      <c r="E25" s="5">
        <v>300</v>
      </c>
      <c r="H25" s="16" t="s">
        <v>85</v>
      </c>
      <c r="I25" s="20">
        <v>60</v>
      </c>
      <c r="J25" s="20">
        <f>SUMIFS(E2:E208,D2:D208,"丽水")</f>
        <v>0</v>
      </c>
      <c r="K25" s="24">
        <f t="shared" si="1"/>
        <v>0</v>
      </c>
      <c r="L25" t="s">
        <v>86</v>
      </c>
    </row>
    <row r="26" spans="1:12">
      <c r="A26" s="4">
        <v>45631</v>
      </c>
      <c r="B26" s="5" t="s">
        <v>34</v>
      </c>
      <c r="C26" s="6" t="s">
        <v>87</v>
      </c>
      <c r="D26" s="5" t="s">
        <v>36</v>
      </c>
      <c r="E26" s="5">
        <v>150</v>
      </c>
      <c r="H26" s="16" t="s">
        <v>53</v>
      </c>
      <c r="I26" s="20">
        <v>250</v>
      </c>
      <c r="J26" s="20">
        <f>SUMIFS(E2:E208,D2:D208,"英德")</f>
        <v>750</v>
      </c>
      <c r="K26" s="24">
        <f t="shared" si="1"/>
        <v>3</v>
      </c>
      <c r="L26" t="s">
        <v>88</v>
      </c>
    </row>
    <row r="27" spans="1:12">
      <c r="A27" s="7">
        <v>45632</v>
      </c>
      <c r="B27" s="8" t="s">
        <v>37</v>
      </c>
      <c r="C27" s="9">
        <v>322</v>
      </c>
      <c r="D27" s="8" t="s">
        <v>26</v>
      </c>
      <c r="E27" s="8">
        <v>50</v>
      </c>
      <c r="H27" s="20" t="s">
        <v>72</v>
      </c>
      <c r="I27" s="20">
        <v>55</v>
      </c>
      <c r="J27" s="20">
        <f>SUMIFS(E2:E208,D2:D208,"顺德")</f>
        <v>600</v>
      </c>
      <c r="K27" s="24">
        <f t="shared" si="1"/>
        <v>10.9090909090909</v>
      </c>
      <c r="L27" t="s">
        <v>89</v>
      </c>
    </row>
    <row r="28" spans="1:12">
      <c r="A28" s="7">
        <v>45632</v>
      </c>
      <c r="B28" s="8" t="s">
        <v>90</v>
      </c>
      <c r="C28" s="9">
        <v>1738</v>
      </c>
      <c r="D28" s="8" t="s">
        <v>26</v>
      </c>
      <c r="E28" s="8">
        <v>200</v>
      </c>
      <c r="H28" s="20" t="s">
        <v>84</v>
      </c>
      <c r="I28" s="20">
        <v>170</v>
      </c>
      <c r="J28" s="20">
        <f>SUMIFS(E2:E208,D2:D208,"鹤山")</f>
        <v>950</v>
      </c>
      <c r="K28" s="24">
        <f t="shared" si="1"/>
        <v>5.58823529411765</v>
      </c>
      <c r="L28" t="s">
        <v>91</v>
      </c>
    </row>
    <row r="29" spans="1:12">
      <c r="A29" s="10">
        <v>45632</v>
      </c>
      <c r="B29" s="11" t="s">
        <v>47</v>
      </c>
      <c r="C29" s="12" t="s">
        <v>92</v>
      </c>
      <c r="D29" s="11" t="s">
        <v>49</v>
      </c>
      <c r="E29" s="11">
        <v>150</v>
      </c>
      <c r="H29" s="20" t="s">
        <v>93</v>
      </c>
      <c r="I29" s="20">
        <v>202</v>
      </c>
      <c r="J29" s="20">
        <f>SUMIFS(E2:E209,D2:D209,"余姚")</f>
        <v>0</v>
      </c>
      <c r="K29" s="24">
        <f t="shared" si="1"/>
        <v>0</v>
      </c>
      <c r="L29" t="s">
        <v>94</v>
      </c>
    </row>
    <row r="30" spans="1:12">
      <c r="A30" s="10">
        <v>45633</v>
      </c>
      <c r="B30" s="11" t="s">
        <v>58</v>
      </c>
      <c r="C30" s="12">
        <v>622</v>
      </c>
      <c r="D30" s="11" t="s">
        <v>32</v>
      </c>
      <c r="E30" s="11">
        <v>150</v>
      </c>
      <c r="H30" s="20" t="s">
        <v>32</v>
      </c>
      <c r="I30" s="20">
        <v>668</v>
      </c>
      <c r="J30" s="20">
        <f>SUMIFS(E2:E210,D2:D210,"慈溪")</f>
        <v>750</v>
      </c>
      <c r="K30" s="24">
        <f t="shared" si="1"/>
        <v>1.12275449101796</v>
      </c>
      <c r="L30" t="s">
        <v>95</v>
      </c>
    </row>
    <row r="31" spans="1:12">
      <c r="A31" s="10">
        <v>45633</v>
      </c>
      <c r="B31" s="11" t="s">
        <v>47</v>
      </c>
      <c r="C31" s="12" t="s">
        <v>96</v>
      </c>
      <c r="D31" s="11" t="s">
        <v>49</v>
      </c>
      <c r="E31" s="11">
        <v>150</v>
      </c>
      <c r="H31" s="20" t="s">
        <v>80</v>
      </c>
      <c r="I31" s="20">
        <v>371</v>
      </c>
      <c r="J31" s="20">
        <f>SUMIFS(E2:E211,D2:D211,"惠州")</f>
        <v>350</v>
      </c>
      <c r="K31" s="24">
        <f t="shared" si="1"/>
        <v>0.943396226415094</v>
      </c>
      <c r="L31" t="s">
        <v>97</v>
      </c>
    </row>
    <row r="32" spans="1:12">
      <c r="A32" s="10">
        <v>45633</v>
      </c>
      <c r="B32" s="11" t="s">
        <v>98</v>
      </c>
      <c r="C32" s="12">
        <v>1706</v>
      </c>
      <c r="D32" s="11" t="s">
        <v>36</v>
      </c>
      <c r="E32" s="11">
        <v>150</v>
      </c>
      <c r="H32" s="20" t="s">
        <v>99</v>
      </c>
      <c r="I32" s="20">
        <v>82</v>
      </c>
      <c r="J32" s="20">
        <f>SUMIFS(E2:E214,D2:D214,"南通")</f>
        <v>0</v>
      </c>
      <c r="K32" s="24">
        <f t="shared" si="1"/>
        <v>0</v>
      </c>
      <c r="L32" t="s">
        <v>100</v>
      </c>
    </row>
    <row r="33" spans="1:12">
      <c r="A33" s="10">
        <v>45633</v>
      </c>
      <c r="B33" s="11" t="s">
        <v>101</v>
      </c>
      <c r="C33" s="12">
        <v>925</v>
      </c>
      <c r="D33" s="11" t="s">
        <v>33</v>
      </c>
      <c r="E33" s="11">
        <v>100</v>
      </c>
      <c r="H33" s="20" t="s">
        <v>102</v>
      </c>
      <c r="I33" s="20">
        <v>115</v>
      </c>
      <c r="J33" s="20">
        <f>SUMIFS(E1:E216,D1:D216,"清远")</f>
        <v>300</v>
      </c>
      <c r="K33" s="24">
        <f t="shared" si="1"/>
        <v>2.60869565217391</v>
      </c>
      <c r="L33" t="s">
        <v>103</v>
      </c>
    </row>
    <row r="34" spans="1:11">
      <c r="A34" s="10">
        <v>45634</v>
      </c>
      <c r="B34" s="11" t="s">
        <v>104</v>
      </c>
      <c r="C34" s="12">
        <v>2121</v>
      </c>
      <c r="D34" s="11" t="s">
        <v>21</v>
      </c>
      <c r="E34" s="11">
        <v>150</v>
      </c>
      <c r="H34" s="20" t="s">
        <v>105</v>
      </c>
      <c r="I34" s="20">
        <v>76</v>
      </c>
      <c r="J34" s="20">
        <f>SUMIFS(E2:E217,D2:D217,"连平")</f>
        <v>0</v>
      </c>
      <c r="K34" s="24">
        <f t="shared" si="1"/>
        <v>0</v>
      </c>
    </row>
    <row r="35" spans="1:12">
      <c r="A35" s="10">
        <v>45634</v>
      </c>
      <c r="B35" s="11" t="s">
        <v>106</v>
      </c>
      <c r="C35" s="12">
        <v>201</v>
      </c>
      <c r="D35" s="11" t="s">
        <v>9</v>
      </c>
      <c r="E35" s="11">
        <v>300</v>
      </c>
      <c r="H35" s="20" t="s">
        <v>76</v>
      </c>
      <c r="I35" s="20">
        <v>4</v>
      </c>
      <c r="J35" s="20">
        <f>SUMIFS(E3:E218,D3:D218,"阳江")</f>
        <v>350</v>
      </c>
      <c r="K35" s="24">
        <f t="shared" si="1"/>
        <v>87.5</v>
      </c>
      <c r="L35" t="s">
        <v>107</v>
      </c>
    </row>
    <row r="36" spans="1:12">
      <c r="A36" s="10">
        <v>45634</v>
      </c>
      <c r="B36" s="11" t="s">
        <v>108</v>
      </c>
      <c r="C36" s="12">
        <v>241</v>
      </c>
      <c r="D36" s="11" t="s">
        <v>33</v>
      </c>
      <c r="E36" s="11">
        <v>100</v>
      </c>
      <c r="H36" s="20" t="s">
        <v>109</v>
      </c>
      <c r="I36" s="20">
        <v>0</v>
      </c>
      <c r="J36" s="20">
        <f>SUMIFS(E4:E219,D4:D219,"梅州")</f>
        <v>0</v>
      </c>
      <c r="K36" s="24" t="e">
        <f t="shared" si="1"/>
        <v>#DIV/0!</v>
      </c>
      <c r="L36" t="s">
        <v>110</v>
      </c>
    </row>
    <row r="37" spans="1:12">
      <c r="A37" s="10">
        <v>45635</v>
      </c>
      <c r="B37" s="11" t="s">
        <v>39</v>
      </c>
      <c r="C37" s="12">
        <v>410</v>
      </c>
      <c r="D37" s="11" t="s">
        <v>16</v>
      </c>
      <c r="E37" s="11">
        <v>150</v>
      </c>
      <c r="H37" s="20" t="s">
        <v>111</v>
      </c>
      <c r="I37" s="20">
        <v>3</v>
      </c>
      <c r="J37" s="20">
        <f>SUMIFS(E5:E220,D5:D220,"江门")</f>
        <v>0</v>
      </c>
      <c r="K37" s="24">
        <f t="shared" si="1"/>
        <v>0</v>
      </c>
      <c r="L37" t="s">
        <v>112</v>
      </c>
    </row>
    <row r="38" spans="1:12">
      <c r="A38" s="10">
        <v>45635</v>
      </c>
      <c r="B38" s="11" t="s">
        <v>14</v>
      </c>
      <c r="C38" s="12">
        <v>1720</v>
      </c>
      <c r="D38" s="11" t="s">
        <v>16</v>
      </c>
      <c r="E38" s="11">
        <v>150</v>
      </c>
      <c r="H38" s="20" t="s">
        <v>69</v>
      </c>
      <c r="I38" s="20">
        <v>3</v>
      </c>
      <c r="J38" s="20">
        <f>SUMIFS(E6:E221,D6:D221,"泉州")</f>
        <v>300</v>
      </c>
      <c r="K38" s="24">
        <f t="shared" si="1"/>
        <v>100</v>
      </c>
      <c r="L38" t="s">
        <v>113</v>
      </c>
    </row>
    <row r="39" spans="1:11">
      <c r="A39" s="10">
        <v>45635</v>
      </c>
      <c r="B39" s="11" t="s">
        <v>114</v>
      </c>
      <c r="C39" s="12" t="s">
        <v>115</v>
      </c>
      <c r="D39" s="11" t="s">
        <v>102</v>
      </c>
      <c r="E39" s="11">
        <v>300</v>
      </c>
      <c r="H39" s="20" t="s">
        <v>29</v>
      </c>
      <c r="I39" s="20">
        <v>254</v>
      </c>
      <c r="J39" s="20">
        <f>SUMIFS(E2:E208,D2:D208,"金华")</f>
        <v>450</v>
      </c>
      <c r="K39" s="24">
        <f t="shared" si="1"/>
        <v>1.77165354330709</v>
      </c>
    </row>
    <row r="40" spans="1:11">
      <c r="A40" s="10">
        <v>45635</v>
      </c>
      <c r="B40" s="11" t="s">
        <v>116</v>
      </c>
      <c r="C40" s="12" t="s">
        <v>117</v>
      </c>
      <c r="D40" s="11" t="s">
        <v>53</v>
      </c>
      <c r="E40" s="11">
        <v>300</v>
      </c>
      <c r="H40" s="17" t="s">
        <v>60</v>
      </c>
      <c r="I40" s="17">
        <f>SUM(I18:I39)</f>
        <v>3059</v>
      </c>
      <c r="J40" s="17">
        <f>SUM(J18:J39)</f>
        <v>5550</v>
      </c>
      <c r="K40" s="23">
        <f t="shared" si="1"/>
        <v>1.81431840470742</v>
      </c>
    </row>
    <row r="41" spans="1:5">
      <c r="A41" s="10">
        <v>45635</v>
      </c>
      <c r="B41" s="11" t="s">
        <v>62</v>
      </c>
      <c r="C41" s="12">
        <v>6221102</v>
      </c>
      <c r="D41" s="11" t="s">
        <v>46</v>
      </c>
      <c r="E41" s="11">
        <v>150</v>
      </c>
    </row>
    <row r="42" spans="1:5">
      <c r="A42" s="10">
        <v>45636</v>
      </c>
      <c r="B42" s="11" t="s">
        <v>104</v>
      </c>
      <c r="C42" s="12" t="s">
        <v>118</v>
      </c>
      <c r="D42" s="11" t="s">
        <v>21</v>
      </c>
      <c r="E42" s="11">
        <v>150</v>
      </c>
    </row>
    <row r="43" spans="1:5">
      <c r="A43" s="10">
        <v>45636</v>
      </c>
      <c r="B43" s="11" t="s">
        <v>119</v>
      </c>
      <c r="C43" s="12">
        <v>915</v>
      </c>
      <c r="D43" s="11" t="s">
        <v>56</v>
      </c>
      <c r="E43" s="11">
        <v>120</v>
      </c>
    </row>
    <row r="44" spans="1:5">
      <c r="A44" s="10">
        <v>45636</v>
      </c>
      <c r="B44" s="11" t="s">
        <v>120</v>
      </c>
      <c r="C44" s="12">
        <v>1442</v>
      </c>
      <c r="D44" s="11" t="s">
        <v>33</v>
      </c>
      <c r="E44" s="11">
        <v>100</v>
      </c>
    </row>
    <row r="45" spans="1:5">
      <c r="A45" s="10">
        <v>45636</v>
      </c>
      <c r="B45" s="11" t="s">
        <v>121</v>
      </c>
      <c r="C45" s="12">
        <v>1002</v>
      </c>
      <c r="D45" s="11" t="s">
        <v>33</v>
      </c>
      <c r="E45" s="11">
        <v>100</v>
      </c>
    </row>
    <row r="46" spans="1:5">
      <c r="A46" s="10">
        <v>45636</v>
      </c>
      <c r="B46" s="11" t="s">
        <v>101</v>
      </c>
      <c r="C46" s="12">
        <v>616</v>
      </c>
      <c r="D46" s="11" t="s">
        <v>33</v>
      </c>
      <c r="E46" s="11">
        <v>100</v>
      </c>
    </row>
    <row r="47" spans="1:5">
      <c r="A47" s="10">
        <v>45636</v>
      </c>
      <c r="B47" s="11" t="s">
        <v>122</v>
      </c>
      <c r="C47" s="12" t="s">
        <v>123</v>
      </c>
      <c r="D47" s="11" t="s">
        <v>72</v>
      </c>
      <c r="E47" s="11">
        <v>300</v>
      </c>
    </row>
    <row r="48" spans="1:5">
      <c r="A48" s="10">
        <v>45637</v>
      </c>
      <c r="B48" s="11" t="s">
        <v>124</v>
      </c>
      <c r="C48" s="12">
        <v>711</v>
      </c>
      <c r="D48" s="11" t="s">
        <v>29</v>
      </c>
      <c r="E48" s="11">
        <v>300</v>
      </c>
    </row>
    <row r="49" spans="1:5">
      <c r="A49" s="10">
        <v>45637</v>
      </c>
      <c r="B49" s="11" t="s">
        <v>37</v>
      </c>
      <c r="C49" s="12">
        <v>232</v>
      </c>
      <c r="D49" s="11" t="s">
        <v>26</v>
      </c>
      <c r="E49" s="11">
        <v>50</v>
      </c>
    </row>
    <row r="50" spans="1:5">
      <c r="A50" s="10">
        <v>45637</v>
      </c>
      <c r="B50" s="11" t="s">
        <v>125</v>
      </c>
      <c r="C50" s="12">
        <v>1732</v>
      </c>
      <c r="D50" s="11" t="s">
        <v>22</v>
      </c>
      <c r="E50" s="11">
        <v>150</v>
      </c>
    </row>
    <row r="51" spans="1:5">
      <c r="A51" s="10">
        <v>45637</v>
      </c>
      <c r="B51" s="11" t="s">
        <v>126</v>
      </c>
      <c r="C51" s="12" t="s">
        <v>127</v>
      </c>
      <c r="D51" s="11" t="s">
        <v>9</v>
      </c>
      <c r="E51" s="11">
        <v>150</v>
      </c>
    </row>
    <row r="52" spans="1:5">
      <c r="A52" s="10">
        <v>45638</v>
      </c>
      <c r="B52" s="11" t="s">
        <v>106</v>
      </c>
      <c r="C52" s="12" t="s">
        <v>128</v>
      </c>
      <c r="D52" s="11" t="s">
        <v>9</v>
      </c>
      <c r="E52" s="11">
        <v>300</v>
      </c>
    </row>
    <row r="53" spans="1:5">
      <c r="A53" s="10">
        <v>45638</v>
      </c>
      <c r="B53" s="11" t="s">
        <v>51</v>
      </c>
      <c r="C53" s="12" t="s">
        <v>129</v>
      </c>
      <c r="D53" s="11" t="s">
        <v>53</v>
      </c>
      <c r="E53" s="11">
        <v>150</v>
      </c>
    </row>
    <row r="54" spans="1:5">
      <c r="A54" s="10">
        <v>45639</v>
      </c>
      <c r="B54" s="11" t="s">
        <v>82</v>
      </c>
      <c r="C54" s="12" t="s">
        <v>130</v>
      </c>
      <c r="D54" s="11" t="s">
        <v>84</v>
      </c>
      <c r="E54" s="11">
        <v>300</v>
      </c>
    </row>
    <row r="55" spans="1:5">
      <c r="A55" s="10">
        <v>45639</v>
      </c>
      <c r="B55" s="11" t="s">
        <v>30</v>
      </c>
      <c r="C55" s="12" t="s">
        <v>131</v>
      </c>
      <c r="D55" s="11" t="s">
        <v>32</v>
      </c>
      <c r="E55" s="11">
        <v>150</v>
      </c>
    </row>
    <row r="56" spans="1:5">
      <c r="A56" s="10">
        <v>45640</v>
      </c>
      <c r="B56" s="11" t="s">
        <v>132</v>
      </c>
      <c r="C56" s="12" t="s">
        <v>133</v>
      </c>
      <c r="D56" s="11" t="s">
        <v>84</v>
      </c>
      <c r="E56" s="11">
        <v>350</v>
      </c>
    </row>
    <row r="57" spans="1:5">
      <c r="A57" s="10">
        <v>45640</v>
      </c>
      <c r="B57" s="11" t="s">
        <v>74</v>
      </c>
      <c r="C57" s="12" t="s">
        <v>134</v>
      </c>
      <c r="D57" s="11" t="s">
        <v>76</v>
      </c>
      <c r="E57" s="11">
        <v>300</v>
      </c>
    </row>
    <row r="58" spans="1:5">
      <c r="A58" s="10">
        <v>45640</v>
      </c>
      <c r="B58" s="11" t="s">
        <v>135</v>
      </c>
      <c r="C58" s="12" t="s">
        <v>136</v>
      </c>
      <c r="D58" s="11" t="s">
        <v>9</v>
      </c>
      <c r="E58" s="11">
        <v>150</v>
      </c>
    </row>
    <row r="59" spans="1:5">
      <c r="A59" s="10">
        <v>45641</v>
      </c>
      <c r="B59" s="11" t="s">
        <v>34</v>
      </c>
      <c r="C59" s="12" t="s">
        <v>137</v>
      </c>
      <c r="D59" s="11" t="s">
        <v>36</v>
      </c>
      <c r="E59" s="11">
        <v>150</v>
      </c>
    </row>
    <row r="60" spans="1:5">
      <c r="A60" s="10">
        <v>45641</v>
      </c>
      <c r="B60" s="11" t="s">
        <v>58</v>
      </c>
      <c r="C60" s="12" t="s">
        <v>138</v>
      </c>
      <c r="D60" s="11" t="s">
        <v>32</v>
      </c>
      <c r="E60" s="11">
        <v>150</v>
      </c>
    </row>
    <row r="61" spans="1:5">
      <c r="A61" s="10">
        <v>45641</v>
      </c>
      <c r="B61" s="11" t="s">
        <v>139</v>
      </c>
      <c r="C61" s="12" t="s">
        <v>140</v>
      </c>
      <c r="D61" s="11" t="s">
        <v>21</v>
      </c>
      <c r="E61" s="11">
        <v>50</v>
      </c>
    </row>
    <row r="62" spans="1:5">
      <c r="A62" s="10">
        <v>45641</v>
      </c>
      <c r="B62" s="11" t="s">
        <v>141</v>
      </c>
      <c r="C62" s="12" t="s">
        <v>142</v>
      </c>
      <c r="D62" s="11" t="s">
        <v>143</v>
      </c>
      <c r="E62" s="11">
        <v>300</v>
      </c>
    </row>
    <row r="63" spans="1:5">
      <c r="A63" s="10">
        <v>45642</v>
      </c>
      <c r="B63" s="11" t="s">
        <v>144</v>
      </c>
      <c r="C63" s="12" t="s">
        <v>145</v>
      </c>
      <c r="D63" s="11" t="s">
        <v>17</v>
      </c>
      <c r="E63" s="11">
        <v>200</v>
      </c>
    </row>
    <row r="64" spans="1:5">
      <c r="A64" s="10">
        <v>45642</v>
      </c>
      <c r="B64" s="11" t="s">
        <v>116</v>
      </c>
      <c r="C64" s="12" t="s">
        <v>117</v>
      </c>
      <c r="D64" s="11" t="s">
        <v>146</v>
      </c>
      <c r="E64" s="11">
        <v>300</v>
      </c>
    </row>
  </sheetData>
  <mergeCells count="2">
    <mergeCell ref="H1:K1"/>
    <mergeCell ref="H19:K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tayce</dc:creator>
  <cp:lastModifiedBy>Tayce</cp:lastModifiedBy>
  <dcterms:created xsi:type="dcterms:W3CDTF">2024-12-07T17:29:00Z</dcterms:created>
  <dcterms:modified xsi:type="dcterms:W3CDTF">2024-12-16T09:52:02Z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3CECB1D92B2F2EE8745352674C21BA4C_41</vt:lpwstr>
  </property>
  <property fmtid="{D5CDD505-2E9C-101B-9397-08002B2CF9AE}" pid="3" name="KSOProductBuildVer">
    <vt:lpwstr>2052-6.13.2.8918</vt:lpwstr>
  </property>
</Properties>
</file>