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90" windowHeight="7600"/>
  </bookViews>
  <sheets>
    <sheet name="结算明细" sheetId="1" r:id="rId1"/>
    <sheet name="明细" sheetId="2" state="hidden" r:id="rId2"/>
    <sheet name="银行流水" sheetId="3" state="hidden" r:id="rId3"/>
  </sheets>
  <definedNames>
    <definedName name="_xlnm._FilterDatabase" localSheetId="1" hidden="1">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xieli</author>
  </authors>
  <commentList>
    <comment ref="C3" authorId="0">
      <text>
        <r>
          <rPr>
            <sz val="9"/>
            <rFont val="宋体"/>
            <charset val="134"/>
          </rPr>
          <t>实际为98</t>
        </r>
      </text>
    </comment>
    <comment ref="G3" authorId="0">
      <text>
        <r>
          <rPr>
            <b/>
            <sz val="9"/>
            <rFont val="宋体"/>
            <charset val="134"/>
          </rPr>
          <t>2024-09-30收款</t>
        </r>
      </text>
    </comment>
    <comment ref="G4" authorId="0">
      <text>
        <r>
          <rPr>
            <b/>
            <sz val="9"/>
            <rFont val="宋体"/>
            <charset val="134"/>
          </rPr>
          <t>2024-10-30收款</t>
        </r>
      </text>
    </comment>
    <comment ref="G6" authorId="0">
      <text>
        <r>
          <rPr>
            <b/>
            <sz val="9"/>
            <rFont val="宋体"/>
            <charset val="134"/>
          </rPr>
          <t>2024-09-30收款</t>
        </r>
      </text>
    </comment>
    <comment ref="D9" authorId="0">
      <text>
        <r>
          <rPr>
            <sz val="9"/>
            <rFont val="宋体"/>
            <charset val="134"/>
          </rPr>
          <t>窝趣分成=15元-12元=3元/间/月</t>
        </r>
      </text>
    </comment>
    <comment ref="G9" authorId="0">
      <text>
        <r>
          <rPr>
            <b/>
            <sz val="9"/>
            <rFont val="宋体"/>
            <charset val="134"/>
          </rPr>
          <t>2024-10-30收款</t>
        </r>
      </text>
    </comment>
    <comment ref="G10" authorId="0">
      <text>
        <r>
          <rPr>
            <b/>
            <sz val="9"/>
            <rFont val="宋体"/>
            <charset val="134"/>
          </rPr>
          <t xml:space="preserve">2024-10-30收款
</t>
        </r>
      </text>
    </comment>
  </commentList>
</comments>
</file>

<file path=xl/sharedStrings.xml><?xml version="1.0" encoding="utf-8"?>
<sst xmlns="http://schemas.openxmlformats.org/spreadsheetml/2006/main" count="201" uniqueCount="68">
  <si>
    <t>创新业务-网络收入</t>
  </si>
  <si>
    <t>月份</t>
  </si>
  <si>
    <t>门店名称</t>
  </si>
  <si>
    <t>开通数量</t>
  </si>
  <si>
    <t>分成方式</t>
  </si>
  <si>
    <t>收入</t>
  </si>
  <si>
    <t>窝趣应收分成</t>
  </si>
  <si>
    <t>共管账户收款金额</t>
  </si>
  <si>
    <t>窝趣实收分成金额</t>
  </si>
  <si>
    <t>应提分成金额</t>
  </si>
  <si>
    <t>备注</t>
  </si>
  <si>
    <t>翼扬提款</t>
  </si>
  <si>
    <t>11月</t>
  </si>
  <si>
    <t>窝趣杭州西湖沈塘桥地铁站公寓</t>
  </si>
  <si>
    <t>1、固定费用按15元*房量
2、等于15元按底价12元结算</t>
  </si>
  <si>
    <t>窝趣长沙湘江科创园轻社区</t>
  </si>
  <si>
    <t>1、固定费用，按25元*房量
2、按合作价格64分成</t>
  </si>
  <si>
    <t>窝趣昆明融创海屯路地铁站公寓</t>
  </si>
  <si>
    <t>1、固定费用按25元*80间
2、按合作价格64分成</t>
  </si>
  <si>
    <t>9月</t>
  </si>
  <si>
    <t>窝趣广州濂泉路公寓</t>
  </si>
  <si>
    <t>按合作价格64分成</t>
  </si>
  <si>
    <t>10月</t>
  </si>
  <si>
    <t>合计</t>
  </si>
  <si>
    <t>翼扬账户</t>
  </si>
  <si>
    <t>窝趣提款</t>
  </si>
  <si>
    <t>8月</t>
  </si>
  <si>
    <t>窝趣上海宝山共富轻社区</t>
  </si>
  <si>
    <t>11月结算</t>
  </si>
  <si>
    <t>窝趣广州龙地悦居公寓</t>
  </si>
  <si>
    <t>账户未收到款</t>
  </si>
  <si>
    <t>等于15元按底价结算
按合作价格64分成</t>
  </si>
  <si>
    <t>等于15元按底价12元结算</t>
  </si>
  <si>
    <t>窝趣长沙尖沙湖公寓</t>
  </si>
  <si>
    <t>50
含物业费（200-280元/月）</t>
  </si>
  <si>
    <t>按合作价格64分成
（项目方要求按实际开通天数计算费用）</t>
  </si>
  <si>
    <t>窝趣中山坦洲香海轻社区</t>
  </si>
  <si>
    <t>1、项目合作条款：按对客收费，项目与翼扬55分成；
2、翼扬与百瑞纪100兆按64分成，200兆以上百瑞纪按55%计算分成。</t>
  </si>
  <si>
    <t>日期</t>
  </si>
  <si>
    <t>摘要</t>
  </si>
  <si>
    <t>借方发生额</t>
  </si>
  <si>
    <t>贷方发生额</t>
  </si>
  <si>
    <t>余额</t>
  </si>
  <si>
    <t>对方名称</t>
  </si>
  <si>
    <t>归属门店</t>
  </si>
  <si>
    <t>归属月份</t>
  </si>
  <si>
    <t>期初余额</t>
  </si>
  <si>
    <t>2024/7/15转存</t>
  </si>
  <si>
    <t>浙江翼扬网络科技有限公司</t>
  </si>
  <si>
    <t>2024/8/14批量扣费</t>
  </si>
  <si>
    <t>2024/9/21批量结息</t>
  </si>
  <si>
    <t>2024/9/30转存</t>
  </si>
  <si>
    <t>上海致趣公寓管理有限公司</t>
  </si>
  <si>
    <t>杭州窝趣公寓管理有限公司</t>
  </si>
  <si>
    <t>2024/10/30转存</t>
  </si>
  <si>
    <t>长沙湘趣公寓有限公司</t>
  </si>
  <si>
    <t>2024/11/14转存</t>
  </si>
  <si>
    <t>昆明享趣酒店管理有限公司</t>
  </si>
  <si>
    <t>10-11月</t>
  </si>
  <si>
    <t>2024/11/21转存</t>
  </si>
  <si>
    <t>转存</t>
  </si>
  <si>
    <t>广州城趣公寓管理有限公司</t>
  </si>
  <si>
    <t>9-10月</t>
  </si>
  <si>
    <t>12月</t>
  </si>
  <si>
    <t>转取</t>
  </si>
  <si>
    <t>百瑞纪(广州)集团有限公司</t>
  </si>
  <si>
    <t>手续费</t>
  </si>
  <si>
    <t>费用外收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</si>
</sst>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#,##0.00_);[Red]\(#,##0.00\)"/>
    <numFmt numFmtId="178" formatCode="0_ "/>
  </numFmts>
  <fonts count="35">
    <font>
      <sz val="11"/>
      <color theme="1"/>
      <name val="宋体"/>
      <charset val="134"/>
      <scheme val="minor"/>
    </font>
    <font>
      <b/>
      <sz val="12"/>
      <name val="等线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b/>
      <sz val="10"/>
      <name val="等线"/>
      <charset val="134"/>
    </font>
    <font>
      <sz val="10"/>
      <color theme="1"/>
      <name val="等线"/>
      <charset val="134"/>
    </font>
    <font>
      <b/>
      <sz val="16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1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177" fontId="3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E14" sqref="E14"/>
    </sheetView>
  </sheetViews>
  <sheetFormatPr defaultColWidth="8.72727272727273" defaultRowHeight="14" outlineLevelRow="7"/>
  <cols>
    <col min="2" max="2" width="29.0909090909091" customWidth="1"/>
    <col min="3" max="3" width="10" customWidth="1"/>
    <col min="4" max="4" width="20.7272727272727" customWidth="1"/>
    <col min="5" max="5" width="14.1818181818182" customWidth="1"/>
    <col min="6" max="6" width="9.90909090909091"/>
    <col min="7" max="7" width="11.2727272727273" customWidth="1"/>
    <col min="8" max="8" width="9.63636363636364" hidden="1" customWidth="1"/>
    <col min="9" max="9" width="14.2727272727273" customWidth="1"/>
    <col min="10" max="10" width="15.3636363636364" customWidth="1"/>
  </cols>
  <sheetData>
    <row r="1" ht="22.5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ht="33" spans="1:11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9" t="s">
        <v>8</v>
      </c>
      <c r="I2" s="35" t="s">
        <v>9</v>
      </c>
      <c r="J2" s="18" t="s">
        <v>10</v>
      </c>
      <c r="K2" t="s">
        <v>11</v>
      </c>
    </row>
    <row r="3" ht="30" customHeight="1" spans="1:11">
      <c r="A3" s="36" t="s">
        <v>12</v>
      </c>
      <c r="B3" s="37" t="s">
        <v>13</v>
      </c>
      <c r="C3" s="30">
        <v>138</v>
      </c>
      <c r="D3" s="31" t="s">
        <v>14</v>
      </c>
      <c r="E3" s="30">
        <v>2070</v>
      </c>
      <c r="F3" s="30">
        <f>C3*3</f>
        <v>414</v>
      </c>
      <c r="G3" s="30">
        <v>2070</v>
      </c>
      <c r="H3" s="27"/>
      <c r="I3" s="30">
        <v>414</v>
      </c>
      <c r="J3" s="27"/>
      <c r="K3">
        <f>G3-I3</f>
        <v>1656</v>
      </c>
    </row>
    <row r="4" ht="27" customHeight="1" spans="1:11">
      <c r="A4" s="36" t="s">
        <v>12</v>
      </c>
      <c r="B4" s="37" t="s">
        <v>15</v>
      </c>
      <c r="C4" s="30">
        <v>148</v>
      </c>
      <c r="D4" s="31" t="s">
        <v>16</v>
      </c>
      <c r="E4" s="30">
        <v>3700</v>
      </c>
      <c r="F4" s="30">
        <f>E4*40%</f>
        <v>1480</v>
      </c>
      <c r="G4" s="30">
        <v>3700</v>
      </c>
      <c r="H4" s="27"/>
      <c r="I4" s="30">
        <v>1480</v>
      </c>
      <c r="J4" s="27"/>
      <c r="K4">
        <f>G4-I4</f>
        <v>2220</v>
      </c>
    </row>
    <row r="5" ht="25" customHeight="1" spans="1:11">
      <c r="A5" s="36" t="s">
        <v>12</v>
      </c>
      <c r="B5" s="37" t="s">
        <v>17</v>
      </c>
      <c r="C5" s="30">
        <v>80</v>
      </c>
      <c r="D5" s="31" t="s">
        <v>18</v>
      </c>
      <c r="E5" s="30">
        <v>2000</v>
      </c>
      <c r="F5" s="30">
        <f>E5*40%</f>
        <v>800</v>
      </c>
      <c r="G5" s="30">
        <v>2000</v>
      </c>
      <c r="H5" s="27"/>
      <c r="I5" s="30">
        <v>800</v>
      </c>
      <c r="J5" s="27"/>
      <c r="K5">
        <f>G5-I5</f>
        <v>1200</v>
      </c>
    </row>
    <row r="6" ht="29" customHeight="1" spans="1:11">
      <c r="A6" s="36" t="s">
        <v>19</v>
      </c>
      <c r="B6" s="16" t="s">
        <v>20</v>
      </c>
      <c r="C6" s="30">
        <v>45</v>
      </c>
      <c r="D6" s="30" t="s">
        <v>21</v>
      </c>
      <c r="E6" s="30">
        <v>1125</v>
      </c>
      <c r="F6" s="30">
        <f>E6*0.4</f>
        <v>450</v>
      </c>
      <c r="G6" s="30">
        <v>1125</v>
      </c>
      <c r="H6" s="30">
        <v>450</v>
      </c>
      <c r="I6" s="30">
        <v>450</v>
      </c>
      <c r="J6" s="27"/>
      <c r="K6">
        <f>G6-I6</f>
        <v>675</v>
      </c>
    </row>
    <row r="7" ht="31" customHeight="1" spans="1:11">
      <c r="A7" s="36" t="s">
        <v>22</v>
      </c>
      <c r="B7" s="16" t="s">
        <v>20</v>
      </c>
      <c r="C7" s="30">
        <v>45</v>
      </c>
      <c r="D7" s="30" t="s">
        <v>21</v>
      </c>
      <c r="E7" s="30">
        <v>1125</v>
      </c>
      <c r="F7" s="30">
        <v>450</v>
      </c>
      <c r="G7" s="30">
        <v>1125</v>
      </c>
      <c r="H7" s="27"/>
      <c r="I7" s="30">
        <v>450</v>
      </c>
      <c r="J7" s="27"/>
      <c r="K7">
        <f>G7-I7</f>
        <v>675</v>
      </c>
    </row>
    <row r="8" ht="16.5" spans="1:11">
      <c r="A8" s="27"/>
      <c r="B8" s="34" t="s">
        <v>23</v>
      </c>
      <c r="C8" s="27"/>
      <c r="D8" s="34"/>
      <c r="E8" s="27">
        <f>SUM(E3:E7)</f>
        <v>10020</v>
      </c>
      <c r="F8" s="27">
        <f>SUM(F3:F7)</f>
        <v>3594</v>
      </c>
      <c r="G8" s="27">
        <f>SUM(G3:G7)</f>
        <v>10020</v>
      </c>
      <c r="H8" s="27">
        <f>SUM(H3:H7)</f>
        <v>450</v>
      </c>
      <c r="I8" s="27">
        <f>SUM(I3:I7)</f>
        <v>3594</v>
      </c>
      <c r="J8" s="27"/>
      <c r="K8">
        <f>SUM(K3:K7)</f>
        <v>6426</v>
      </c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80" zoomScaleNormal="80" workbookViewId="0">
      <selection activeCell="M17" sqref="M17"/>
    </sheetView>
  </sheetViews>
  <sheetFormatPr defaultColWidth="8.72727272727273" defaultRowHeight="14"/>
  <cols>
    <col min="2" max="2" width="29.0909090909091" customWidth="1"/>
    <col min="3" max="3" width="10" customWidth="1"/>
    <col min="4" max="4" width="27.4909090909091" customWidth="1"/>
    <col min="5" max="5" width="14.1818181818182" customWidth="1"/>
    <col min="6" max="6" width="12.9090909090909"/>
    <col min="7" max="7" width="11.2727272727273" customWidth="1"/>
    <col min="8" max="8" width="9.63636363636364" hidden="1" customWidth="1"/>
    <col min="9" max="9" width="14.2727272727273" customWidth="1"/>
    <col min="10" max="10" width="15.3636363636364" customWidth="1"/>
    <col min="11" max="11" width="13.2909090909091" customWidth="1"/>
  </cols>
  <sheetData>
    <row r="1" customFormat="1" ht="22.5" spans="1:16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/>
      <c r="L1"/>
      <c r="N1" t="s">
        <v>24</v>
      </c>
      <c r="O1" t="s">
        <v>25</v>
      </c>
      <c r="P1" t="s">
        <v>11</v>
      </c>
    </row>
    <row r="2" customFormat="1" ht="33" spans="1:1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9" t="s">
        <v>8</v>
      </c>
      <c r="I2" s="35" t="s">
        <v>9</v>
      </c>
      <c r="J2" s="18" t="s">
        <v>10</v>
      </c>
      <c r="K2"/>
      <c r="L2"/>
      <c r="N2" t="s">
        <v>12</v>
      </c>
      <c r="O2">
        <v>6552</v>
      </c>
      <c r="P2">
        <v>11898</v>
      </c>
    </row>
    <row r="3" customFormat="1" ht="32" customHeight="1" spans="1:11">
      <c r="A3" s="20" t="s">
        <v>26</v>
      </c>
      <c r="B3" s="21" t="s">
        <v>27</v>
      </c>
      <c r="C3" s="22">
        <v>98</v>
      </c>
      <c r="D3" s="22" t="s">
        <v>21</v>
      </c>
      <c r="E3" s="22">
        <f>C3*30</f>
        <v>2940</v>
      </c>
      <c r="F3" s="22">
        <f t="shared" ref="F3:F8" si="0">E3*0.4</f>
        <v>1176</v>
      </c>
      <c r="G3" s="22">
        <v>2940</v>
      </c>
      <c r="H3" s="22"/>
      <c r="I3" s="22">
        <f t="shared" ref="I3:I12" si="1">F3-H3</f>
        <v>1176</v>
      </c>
      <c r="J3" s="22"/>
      <c r="K3" t="s">
        <v>28</v>
      </c>
    </row>
    <row r="4" customFormat="1" ht="27" customHeight="1" spans="1:11">
      <c r="A4" s="20" t="s">
        <v>19</v>
      </c>
      <c r="B4" s="21" t="s">
        <v>27</v>
      </c>
      <c r="C4" s="22">
        <v>93</v>
      </c>
      <c r="D4" s="22" t="s">
        <v>21</v>
      </c>
      <c r="E4" s="22">
        <f>C4*30</f>
        <v>2790</v>
      </c>
      <c r="F4" s="22">
        <f t="shared" si="0"/>
        <v>1116</v>
      </c>
      <c r="G4" s="22">
        <v>2790</v>
      </c>
      <c r="H4" s="22"/>
      <c r="I4" s="22">
        <f t="shared" si="1"/>
        <v>1116</v>
      </c>
      <c r="J4" s="22"/>
      <c r="K4" t="s">
        <v>28</v>
      </c>
    </row>
    <row r="5" customFormat="1" ht="37" customHeight="1" spans="1:10">
      <c r="A5" s="20" t="s">
        <v>19</v>
      </c>
      <c r="B5" s="21" t="s">
        <v>29</v>
      </c>
      <c r="C5" s="22">
        <v>34</v>
      </c>
      <c r="D5" s="22" t="s">
        <v>21</v>
      </c>
      <c r="E5" s="22">
        <f>30*C5</f>
        <v>1020</v>
      </c>
      <c r="F5" s="22">
        <f t="shared" si="0"/>
        <v>408</v>
      </c>
      <c r="G5" s="22"/>
      <c r="H5" s="22"/>
      <c r="I5" s="22">
        <f t="shared" si="1"/>
        <v>408</v>
      </c>
      <c r="J5" s="22" t="s">
        <v>30</v>
      </c>
    </row>
    <row r="6" customFormat="1" ht="49" customHeight="1" spans="1:11">
      <c r="A6" s="20" t="s">
        <v>19</v>
      </c>
      <c r="B6" s="23" t="s">
        <v>13</v>
      </c>
      <c r="C6" s="22">
        <v>138</v>
      </c>
      <c r="D6" s="24" t="s">
        <v>31</v>
      </c>
      <c r="E6" s="22">
        <f>15*C6</f>
        <v>2070</v>
      </c>
      <c r="F6" s="22">
        <f>(15-12)*C6</f>
        <v>414</v>
      </c>
      <c r="G6" s="22">
        <v>2070</v>
      </c>
      <c r="H6" s="22"/>
      <c r="I6" s="22">
        <f t="shared" si="1"/>
        <v>414</v>
      </c>
      <c r="J6" s="22"/>
      <c r="K6" t="s">
        <v>28</v>
      </c>
    </row>
    <row r="7" customFormat="1" ht="39" customHeight="1" spans="1:11">
      <c r="A7" s="20" t="s">
        <v>22</v>
      </c>
      <c r="B7" s="21" t="s">
        <v>27</v>
      </c>
      <c r="C7" s="22">
        <v>97</v>
      </c>
      <c r="D7" s="24" t="s">
        <v>21</v>
      </c>
      <c r="E7" s="22">
        <v>2880</v>
      </c>
      <c r="F7" s="22">
        <f t="shared" si="0"/>
        <v>1152</v>
      </c>
      <c r="G7" s="22">
        <v>2880</v>
      </c>
      <c r="H7" s="22"/>
      <c r="I7" s="22">
        <f t="shared" si="1"/>
        <v>1152</v>
      </c>
      <c r="J7" s="22"/>
      <c r="K7" t="s">
        <v>28</v>
      </c>
    </row>
    <row r="8" customFormat="1" ht="31" customHeight="1" spans="1:10">
      <c r="A8" s="20" t="s">
        <v>22</v>
      </c>
      <c r="B8" s="21" t="s">
        <v>29</v>
      </c>
      <c r="C8" s="22">
        <v>64</v>
      </c>
      <c r="D8" s="24" t="s">
        <v>21</v>
      </c>
      <c r="E8" s="22">
        <f>30*C8</f>
        <v>1920</v>
      </c>
      <c r="F8" s="22">
        <f t="shared" si="0"/>
        <v>768</v>
      </c>
      <c r="G8" s="22"/>
      <c r="H8" s="22"/>
      <c r="I8" s="22">
        <f t="shared" si="1"/>
        <v>768</v>
      </c>
      <c r="J8" s="22" t="s">
        <v>30</v>
      </c>
    </row>
    <row r="9" customFormat="1" ht="16.5" spans="1:11">
      <c r="A9" s="20" t="s">
        <v>22</v>
      </c>
      <c r="B9" s="23" t="s">
        <v>13</v>
      </c>
      <c r="C9" s="22">
        <v>138</v>
      </c>
      <c r="D9" s="24" t="s">
        <v>32</v>
      </c>
      <c r="E9" s="22">
        <f>15*C9</f>
        <v>2070</v>
      </c>
      <c r="F9" s="22">
        <f>(15-12)*C9</f>
        <v>414</v>
      </c>
      <c r="G9" s="22">
        <v>2070</v>
      </c>
      <c r="H9" s="22"/>
      <c r="I9" s="22">
        <f t="shared" si="1"/>
        <v>414</v>
      </c>
      <c r="J9" s="22"/>
      <c r="K9" t="s">
        <v>28</v>
      </c>
    </row>
    <row r="10" customFormat="1" ht="24" customHeight="1" spans="1:11">
      <c r="A10" s="20" t="s">
        <v>22</v>
      </c>
      <c r="B10" s="23" t="s">
        <v>15</v>
      </c>
      <c r="C10" s="22">
        <v>148</v>
      </c>
      <c r="D10" s="24" t="s">
        <v>21</v>
      </c>
      <c r="E10" s="22">
        <f>25*C10</f>
        <v>3700</v>
      </c>
      <c r="F10" s="22">
        <f>E10*0.4</f>
        <v>1480</v>
      </c>
      <c r="G10" s="22">
        <v>3700</v>
      </c>
      <c r="H10" s="22"/>
      <c r="I10" s="22">
        <f t="shared" si="1"/>
        <v>1480</v>
      </c>
      <c r="J10" s="22"/>
      <c r="K10" t="s">
        <v>28</v>
      </c>
    </row>
    <row r="11" customFormat="1" ht="42" customHeight="1" spans="1:11">
      <c r="A11" s="20" t="s">
        <v>22</v>
      </c>
      <c r="B11" s="23" t="s">
        <v>17</v>
      </c>
      <c r="C11" s="22">
        <v>80</v>
      </c>
      <c r="D11" s="24" t="s">
        <v>21</v>
      </c>
      <c r="E11" s="22">
        <f>C11*25</f>
        <v>2000</v>
      </c>
      <c r="F11" s="22">
        <f>E11*0.4</f>
        <v>800</v>
      </c>
      <c r="G11" s="22">
        <v>2000</v>
      </c>
      <c r="H11" s="22"/>
      <c r="I11" s="22">
        <f t="shared" si="1"/>
        <v>800</v>
      </c>
      <c r="J11" s="22"/>
      <c r="K11" t="s">
        <v>28</v>
      </c>
    </row>
    <row r="12" customFormat="1" ht="30" customHeight="1" spans="1:10">
      <c r="A12" s="20" t="s">
        <v>22</v>
      </c>
      <c r="B12" s="25" t="s">
        <v>33</v>
      </c>
      <c r="C12" s="22">
        <v>48</v>
      </c>
      <c r="D12" s="24" t="s">
        <v>21</v>
      </c>
      <c r="E12" s="22">
        <f>47*30+1*35</f>
        <v>1445</v>
      </c>
      <c r="F12" s="26">
        <f>(47*30)*0.4+35*0.55</f>
        <v>583.25</v>
      </c>
      <c r="G12" s="22"/>
      <c r="H12" s="27"/>
      <c r="I12" s="26">
        <f t="shared" si="1"/>
        <v>583.25</v>
      </c>
      <c r="J12" s="22" t="s">
        <v>30</v>
      </c>
    </row>
    <row r="13" customFormat="1" ht="30" customHeight="1" spans="1:10">
      <c r="A13" s="28" t="s">
        <v>12</v>
      </c>
      <c r="B13" s="29" t="s">
        <v>13</v>
      </c>
      <c r="C13" s="30">
        <v>138</v>
      </c>
      <c r="D13" s="31" t="s">
        <v>34</v>
      </c>
      <c r="E13" s="30">
        <v>2070</v>
      </c>
      <c r="F13" s="30">
        <v>414</v>
      </c>
      <c r="G13" s="30">
        <v>2070</v>
      </c>
      <c r="H13" s="27"/>
      <c r="I13" s="30">
        <v>414</v>
      </c>
      <c r="J13" s="22"/>
    </row>
    <row r="14" customFormat="1" ht="36" customHeight="1" spans="1:10">
      <c r="A14" s="28" t="s">
        <v>12</v>
      </c>
      <c r="B14" s="29" t="s">
        <v>15</v>
      </c>
      <c r="C14" s="30">
        <v>148</v>
      </c>
      <c r="D14" s="31" t="s">
        <v>16</v>
      </c>
      <c r="E14" s="30">
        <v>3700</v>
      </c>
      <c r="F14" s="30">
        <f>E14*40%</f>
        <v>1480</v>
      </c>
      <c r="G14" s="30">
        <v>3700</v>
      </c>
      <c r="H14" s="27"/>
      <c r="I14" s="30">
        <v>1480</v>
      </c>
      <c r="J14" s="22"/>
    </row>
    <row r="15" customFormat="1" ht="33" customHeight="1" spans="1:10">
      <c r="A15" s="28" t="s">
        <v>12</v>
      </c>
      <c r="B15" s="29" t="s">
        <v>17</v>
      </c>
      <c r="C15" s="30">
        <v>80</v>
      </c>
      <c r="D15" s="31" t="s">
        <v>18</v>
      </c>
      <c r="E15" s="30">
        <v>2000</v>
      </c>
      <c r="F15" s="30">
        <f>E15*40%</f>
        <v>800</v>
      </c>
      <c r="G15" s="30">
        <v>2000</v>
      </c>
      <c r="H15" s="27"/>
      <c r="I15" s="30">
        <v>800</v>
      </c>
      <c r="J15" s="22"/>
    </row>
    <row r="16" customFormat="1" ht="29" customHeight="1" spans="1:10">
      <c r="A16" s="28" t="s">
        <v>19</v>
      </c>
      <c r="B16" s="16" t="s">
        <v>20</v>
      </c>
      <c r="C16" s="30">
        <v>45</v>
      </c>
      <c r="D16" s="30" t="s">
        <v>21</v>
      </c>
      <c r="E16" s="30">
        <v>1125</v>
      </c>
      <c r="F16" s="30">
        <v>450</v>
      </c>
      <c r="G16" s="30">
        <v>1125</v>
      </c>
      <c r="H16" s="30">
        <v>450</v>
      </c>
      <c r="I16" s="30">
        <v>450</v>
      </c>
      <c r="J16" s="22"/>
    </row>
    <row r="17" customFormat="1" ht="31" customHeight="1" spans="1:10">
      <c r="A17" s="28" t="s">
        <v>22</v>
      </c>
      <c r="B17" s="16" t="s">
        <v>20</v>
      </c>
      <c r="C17" s="30">
        <v>45</v>
      </c>
      <c r="D17" s="30" t="s">
        <v>21</v>
      </c>
      <c r="E17" s="30">
        <v>1125</v>
      </c>
      <c r="F17" s="30">
        <v>450</v>
      </c>
      <c r="G17" s="30">
        <v>1125</v>
      </c>
      <c r="H17" s="27"/>
      <c r="I17" s="30">
        <v>450</v>
      </c>
      <c r="J17" s="22"/>
    </row>
    <row r="18" customFormat="1" ht="25" customHeight="1" spans="1:10">
      <c r="A18" s="28" t="s">
        <v>12</v>
      </c>
      <c r="B18" s="16" t="s">
        <v>27</v>
      </c>
      <c r="C18" s="30">
        <v>105</v>
      </c>
      <c r="D18" s="30" t="s">
        <v>21</v>
      </c>
      <c r="E18" s="30">
        <v>3150</v>
      </c>
      <c r="F18" s="30">
        <f>E18*0.4</f>
        <v>1260</v>
      </c>
      <c r="G18" s="30"/>
      <c r="H18" s="30"/>
      <c r="I18" s="30">
        <v>1260</v>
      </c>
      <c r="J18" s="22" t="s">
        <v>30</v>
      </c>
    </row>
    <row r="19" customFormat="1" ht="26" customHeight="1" spans="1:10">
      <c r="A19" s="28" t="s">
        <v>12</v>
      </c>
      <c r="B19" s="16" t="s">
        <v>20</v>
      </c>
      <c r="C19" s="30">
        <v>45</v>
      </c>
      <c r="D19" s="30" t="s">
        <v>21</v>
      </c>
      <c r="E19" s="30">
        <v>1125</v>
      </c>
      <c r="F19" s="30">
        <f>E19*0.4</f>
        <v>450</v>
      </c>
      <c r="G19" s="30"/>
      <c r="H19" s="30"/>
      <c r="I19" s="30">
        <v>450</v>
      </c>
      <c r="J19" s="22" t="s">
        <v>30</v>
      </c>
    </row>
    <row r="20" customFormat="1" ht="22" customHeight="1" spans="1:10">
      <c r="A20" s="28" t="s">
        <v>12</v>
      </c>
      <c r="B20" s="16" t="s">
        <v>29</v>
      </c>
      <c r="C20" s="30">
        <v>77</v>
      </c>
      <c r="D20" s="30" t="s">
        <v>21</v>
      </c>
      <c r="E20" s="30">
        <v>2350</v>
      </c>
      <c r="F20" s="30">
        <v>950.5</v>
      </c>
      <c r="G20" s="30"/>
      <c r="H20" s="28"/>
      <c r="I20" s="30">
        <v>950.5</v>
      </c>
      <c r="J20" s="22" t="s">
        <v>30</v>
      </c>
    </row>
    <row r="21" customFormat="1" ht="23" customHeight="1" spans="1:10">
      <c r="A21" s="28" t="s">
        <v>12</v>
      </c>
      <c r="B21" s="6" t="s">
        <v>33</v>
      </c>
      <c r="C21" s="30">
        <v>75</v>
      </c>
      <c r="D21" s="31" t="s">
        <v>35</v>
      </c>
      <c r="E21" s="30">
        <v>1814</v>
      </c>
      <c r="F21" s="30">
        <v>725.6</v>
      </c>
      <c r="G21" s="30"/>
      <c r="H21" s="30">
        <v>725.6</v>
      </c>
      <c r="I21" s="30">
        <v>725.6</v>
      </c>
      <c r="J21" s="22" t="s">
        <v>30</v>
      </c>
    </row>
    <row r="22" customFormat="1" ht="23" customHeight="1" spans="1:10">
      <c r="A22" s="28" t="s">
        <v>12</v>
      </c>
      <c r="B22" s="6" t="s">
        <v>36</v>
      </c>
      <c r="C22" s="30">
        <v>50</v>
      </c>
      <c r="D22" s="32" t="s">
        <v>37</v>
      </c>
      <c r="E22" s="30">
        <v>1600</v>
      </c>
      <c r="F22" s="30">
        <v>682</v>
      </c>
      <c r="G22" s="30"/>
      <c r="H22" s="30">
        <v>682</v>
      </c>
      <c r="I22" s="30">
        <v>682</v>
      </c>
      <c r="J22" s="22" t="s">
        <v>30</v>
      </c>
    </row>
    <row r="23" customFormat="1" ht="25" customHeight="1" spans="1:10">
      <c r="A23" s="28" t="s">
        <v>12</v>
      </c>
      <c r="B23" s="33"/>
      <c r="C23" s="28"/>
      <c r="D23" s="33"/>
      <c r="E23" s="28"/>
      <c r="F23" s="28"/>
      <c r="G23" s="28"/>
      <c r="H23" s="28"/>
      <c r="I23" s="28"/>
      <c r="J23" s="28"/>
    </row>
    <row r="24" customFormat="1" ht="16.5" spans="1:11">
      <c r="A24" s="27"/>
      <c r="B24" s="34" t="s">
        <v>23</v>
      </c>
      <c r="C24" s="27"/>
      <c r="D24" s="34"/>
      <c r="E24" s="27">
        <f>SUM(E3:E23)</f>
        <v>42894</v>
      </c>
      <c r="F24" s="27">
        <f>SUM(F3:F23)</f>
        <v>15973.35</v>
      </c>
      <c r="G24" s="27">
        <f>SUM(G3:G23)</f>
        <v>28470</v>
      </c>
      <c r="H24" s="27">
        <f>SUM(H3:H23)</f>
        <v>1857.6</v>
      </c>
      <c r="I24" s="27">
        <f>SUM(I3:I23)</f>
        <v>15973.35</v>
      </c>
      <c r="J24" s="27"/>
      <c r="K24">
        <f>SUM(K3:K11)</f>
        <v>0</v>
      </c>
    </row>
  </sheetData>
  <autoFilter xmlns:etc="http://www.wps.cn/officeDocument/2017/etCustomData" ref="A1:K24" etc:filterBottomFollowUsedRange="0">
    <extLst/>
  </autoFilter>
  <mergeCells count="1">
    <mergeCell ref="A1:J1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K14" sqref="K14"/>
    </sheetView>
  </sheetViews>
  <sheetFormatPr defaultColWidth="8.72727272727273" defaultRowHeight="14"/>
  <cols>
    <col min="1" max="1" width="16.3636363636364" customWidth="1"/>
    <col min="2" max="2" width="14.6363636363636" customWidth="1"/>
    <col min="3" max="3" width="23.8181818181818" customWidth="1"/>
    <col min="4" max="4" width="15.5454545454545" customWidth="1"/>
    <col min="5" max="5" width="13.4545454545455" customWidth="1"/>
    <col min="6" max="6" width="15" customWidth="1"/>
    <col min="7" max="7" width="28.6363636363636" customWidth="1"/>
    <col min="8" max="8" width="24.8181818181818" customWidth="1"/>
  </cols>
  <sheetData>
    <row r="1" ht="15.5" spans="1:9">
      <c r="A1" s="1" t="s">
        <v>1</v>
      </c>
      <c r="B1" s="1" t="s">
        <v>38</v>
      </c>
      <c r="C1" s="2" t="s">
        <v>39</v>
      </c>
      <c r="D1" s="3" t="s">
        <v>40</v>
      </c>
      <c r="E1" s="3" t="s">
        <v>41</v>
      </c>
      <c r="F1" s="4" t="s">
        <v>42</v>
      </c>
      <c r="G1" s="5" t="s">
        <v>43</v>
      </c>
      <c r="H1" s="6" t="s">
        <v>44</v>
      </c>
      <c r="I1" s="6" t="s">
        <v>45</v>
      </c>
    </row>
    <row r="2" spans="1:9">
      <c r="A2" s="7"/>
      <c r="B2" s="8"/>
      <c r="C2" s="9" t="s">
        <v>46</v>
      </c>
      <c r="D2" s="10"/>
      <c r="E2" s="10"/>
      <c r="F2" s="11">
        <v>0</v>
      </c>
      <c r="G2" s="12"/>
      <c r="H2" s="6"/>
      <c r="I2" s="6"/>
    </row>
    <row r="3" spans="1:9">
      <c r="A3" s="7" t="s">
        <v>12</v>
      </c>
      <c r="B3" s="13">
        <v>45623</v>
      </c>
      <c r="C3" s="12" t="s">
        <v>47</v>
      </c>
      <c r="D3" s="14">
        <v>500</v>
      </c>
      <c r="E3" s="14"/>
      <c r="F3" s="11">
        <f t="shared" ref="F3:F19" si="0">F2+D3-E3</f>
        <v>500</v>
      </c>
      <c r="G3" s="15" t="s">
        <v>48</v>
      </c>
      <c r="H3" s="6"/>
      <c r="I3" s="6"/>
    </row>
    <row r="4" spans="1:9">
      <c r="A4" s="7" t="s">
        <v>12</v>
      </c>
      <c r="B4" s="13">
        <v>45623</v>
      </c>
      <c r="C4" s="12" t="s">
        <v>49</v>
      </c>
      <c r="D4" s="14"/>
      <c r="E4" s="14">
        <v>139</v>
      </c>
      <c r="F4" s="11">
        <f t="shared" si="0"/>
        <v>361</v>
      </c>
      <c r="G4" s="15" t="s">
        <v>48</v>
      </c>
      <c r="H4" s="6"/>
      <c r="I4" s="6"/>
    </row>
    <row r="5" spans="1:9">
      <c r="A5" s="7" t="s">
        <v>12</v>
      </c>
      <c r="B5" s="13">
        <v>45623</v>
      </c>
      <c r="C5" s="12" t="s">
        <v>50</v>
      </c>
      <c r="D5" s="14">
        <v>0.13</v>
      </c>
      <c r="E5" s="14"/>
      <c r="F5" s="11">
        <f t="shared" si="0"/>
        <v>361.13</v>
      </c>
      <c r="G5" s="15" t="s">
        <v>48</v>
      </c>
      <c r="H5" s="6"/>
      <c r="I5" s="6"/>
    </row>
    <row r="6" spans="1:9">
      <c r="A6" s="7" t="s">
        <v>12</v>
      </c>
      <c r="B6" s="13">
        <v>45623</v>
      </c>
      <c r="C6" s="12" t="s">
        <v>51</v>
      </c>
      <c r="D6" s="14">
        <v>2940</v>
      </c>
      <c r="E6" s="14"/>
      <c r="F6" s="11">
        <f t="shared" si="0"/>
        <v>3301.13</v>
      </c>
      <c r="G6" s="15" t="s">
        <v>52</v>
      </c>
      <c r="H6" s="15" t="s">
        <v>27</v>
      </c>
      <c r="I6" s="6" t="s">
        <v>26</v>
      </c>
    </row>
    <row r="7" spans="1:9">
      <c r="A7" s="7" t="s">
        <v>12</v>
      </c>
      <c r="B7" s="13">
        <v>45623</v>
      </c>
      <c r="C7" s="12" t="s">
        <v>51</v>
      </c>
      <c r="D7" s="14">
        <v>2070</v>
      </c>
      <c r="E7" s="14"/>
      <c r="F7" s="11">
        <f t="shared" si="0"/>
        <v>5371.13</v>
      </c>
      <c r="G7" s="15" t="s">
        <v>53</v>
      </c>
      <c r="H7" s="15" t="s">
        <v>13</v>
      </c>
      <c r="I7" s="6" t="s">
        <v>19</v>
      </c>
    </row>
    <row r="8" spans="1:9">
      <c r="A8" s="7" t="s">
        <v>12</v>
      </c>
      <c r="B8" s="13">
        <v>45623</v>
      </c>
      <c r="C8" s="12" t="s">
        <v>54</v>
      </c>
      <c r="D8" s="14">
        <v>2790</v>
      </c>
      <c r="E8" s="14"/>
      <c r="F8" s="11">
        <f t="shared" si="0"/>
        <v>8161.13</v>
      </c>
      <c r="G8" s="15" t="s">
        <v>52</v>
      </c>
      <c r="H8" s="15" t="s">
        <v>27</v>
      </c>
      <c r="I8" s="6" t="s">
        <v>19</v>
      </c>
    </row>
    <row r="9" spans="1:9">
      <c r="A9" s="7" t="s">
        <v>12</v>
      </c>
      <c r="B9" s="13">
        <v>45623</v>
      </c>
      <c r="C9" s="12" t="s">
        <v>54</v>
      </c>
      <c r="D9" s="14">
        <v>3700</v>
      </c>
      <c r="E9" s="14"/>
      <c r="F9" s="11">
        <f t="shared" si="0"/>
        <v>11861.13</v>
      </c>
      <c r="G9" s="15" t="s">
        <v>55</v>
      </c>
      <c r="H9" s="15" t="s">
        <v>15</v>
      </c>
      <c r="I9" s="6" t="s">
        <v>22</v>
      </c>
    </row>
    <row r="10" spans="1:9">
      <c r="A10" s="7" t="s">
        <v>12</v>
      </c>
      <c r="B10" s="13">
        <v>45623</v>
      </c>
      <c r="C10" s="12" t="s">
        <v>54</v>
      </c>
      <c r="D10" s="14">
        <v>2070</v>
      </c>
      <c r="E10" s="14"/>
      <c r="F10" s="11">
        <f t="shared" si="0"/>
        <v>13931.13</v>
      </c>
      <c r="G10" s="15" t="s">
        <v>53</v>
      </c>
      <c r="H10" s="15" t="s">
        <v>13</v>
      </c>
      <c r="I10" s="6" t="s">
        <v>22</v>
      </c>
    </row>
    <row r="11" spans="1:9">
      <c r="A11" s="7" t="s">
        <v>12</v>
      </c>
      <c r="B11" s="13">
        <v>45623</v>
      </c>
      <c r="C11" s="12" t="s">
        <v>56</v>
      </c>
      <c r="D11" s="14">
        <v>6000</v>
      </c>
      <c r="E11" s="14"/>
      <c r="F11" s="11">
        <f t="shared" si="0"/>
        <v>19931.13</v>
      </c>
      <c r="G11" s="15" t="s">
        <v>57</v>
      </c>
      <c r="H11" s="15" t="s">
        <v>17</v>
      </c>
      <c r="I11" s="6" t="s">
        <v>58</v>
      </c>
    </row>
    <row r="12" spans="1:9">
      <c r="A12" s="7" t="s">
        <v>12</v>
      </c>
      <c r="B12" s="13">
        <v>45623</v>
      </c>
      <c r="C12" s="12" t="s">
        <v>59</v>
      </c>
      <c r="D12" s="14">
        <v>3700</v>
      </c>
      <c r="E12" s="14"/>
      <c r="F12" s="11">
        <f t="shared" si="0"/>
        <v>23631.13</v>
      </c>
      <c r="G12" s="15" t="s">
        <v>55</v>
      </c>
      <c r="H12" s="15" t="s">
        <v>15</v>
      </c>
      <c r="I12" s="6" t="s">
        <v>12</v>
      </c>
    </row>
    <row r="13" spans="1:9">
      <c r="A13" s="7" t="s">
        <v>12</v>
      </c>
      <c r="B13" s="13">
        <v>45623</v>
      </c>
      <c r="C13" s="12" t="s">
        <v>59</v>
      </c>
      <c r="D13" s="14">
        <v>2880</v>
      </c>
      <c r="E13" s="14"/>
      <c r="F13" s="11">
        <f t="shared" si="0"/>
        <v>26511.13</v>
      </c>
      <c r="G13" s="15" t="s">
        <v>52</v>
      </c>
      <c r="H13" s="15" t="s">
        <v>27</v>
      </c>
      <c r="I13" s="6" t="s">
        <v>22</v>
      </c>
    </row>
    <row r="14" spans="1:9">
      <c r="A14" s="7" t="s">
        <v>12</v>
      </c>
      <c r="B14" s="13">
        <v>45623</v>
      </c>
      <c r="C14" s="12" t="s">
        <v>59</v>
      </c>
      <c r="D14" s="14">
        <v>2070</v>
      </c>
      <c r="E14" s="14"/>
      <c r="F14" s="11">
        <f t="shared" si="0"/>
        <v>28581.13</v>
      </c>
      <c r="G14" s="15" t="s">
        <v>53</v>
      </c>
      <c r="H14" s="15" t="s">
        <v>13</v>
      </c>
      <c r="I14" s="6" t="s">
        <v>12</v>
      </c>
    </row>
    <row r="15" spans="1:9">
      <c r="A15" s="7" t="s">
        <v>12</v>
      </c>
      <c r="B15" s="13">
        <v>45624</v>
      </c>
      <c r="C15" s="12" t="s">
        <v>60</v>
      </c>
      <c r="D15" s="14">
        <v>2250</v>
      </c>
      <c r="E15" s="14"/>
      <c r="F15" s="11">
        <f t="shared" si="0"/>
        <v>30831.13</v>
      </c>
      <c r="G15" s="15" t="s">
        <v>61</v>
      </c>
      <c r="H15" s="16" t="s">
        <v>20</v>
      </c>
      <c r="I15" s="6" t="s">
        <v>62</v>
      </c>
    </row>
    <row r="16" spans="1:9">
      <c r="A16" s="7" t="s">
        <v>63</v>
      </c>
      <c r="B16" s="13">
        <v>45630</v>
      </c>
      <c r="C16" s="12" t="s">
        <v>64</v>
      </c>
      <c r="D16" s="14"/>
      <c r="E16" s="14">
        <v>11898</v>
      </c>
      <c r="F16" s="11">
        <f t="shared" si="0"/>
        <v>18933.13</v>
      </c>
      <c r="G16" s="15" t="s">
        <v>48</v>
      </c>
      <c r="H16" s="6"/>
      <c r="I16" s="6"/>
    </row>
    <row r="17" spans="1:9">
      <c r="A17" s="7" t="s">
        <v>63</v>
      </c>
      <c r="B17" s="13">
        <v>45630</v>
      </c>
      <c r="C17" s="12" t="s">
        <v>64</v>
      </c>
      <c r="D17" s="14"/>
      <c r="E17" s="14">
        <v>6552</v>
      </c>
      <c r="F17" s="11">
        <f t="shared" si="0"/>
        <v>12381.13</v>
      </c>
      <c r="G17" s="15" t="s">
        <v>65</v>
      </c>
      <c r="H17" s="6"/>
      <c r="I17" s="6"/>
    </row>
    <row r="18" spans="1:9">
      <c r="A18" s="7" t="s">
        <v>63</v>
      </c>
      <c r="B18" s="13">
        <v>45630</v>
      </c>
      <c r="C18" s="12" t="s">
        <v>66</v>
      </c>
      <c r="D18" s="14"/>
      <c r="E18" s="14">
        <v>1.8</v>
      </c>
      <c r="F18" s="11">
        <f t="shared" si="0"/>
        <v>12379.33</v>
      </c>
      <c r="G18" s="15" t="s">
        <v>67</v>
      </c>
      <c r="H18" s="6"/>
      <c r="I18" s="6"/>
    </row>
    <row r="19" spans="1:9">
      <c r="A19" s="7" t="s">
        <v>63</v>
      </c>
      <c r="B19" s="13">
        <v>45630</v>
      </c>
      <c r="C19" s="12" t="s">
        <v>66</v>
      </c>
      <c r="D19" s="14"/>
      <c r="E19" s="14">
        <v>4.5</v>
      </c>
      <c r="F19" s="11">
        <f t="shared" si="0"/>
        <v>12374.83</v>
      </c>
      <c r="G19" s="15" t="s">
        <v>67</v>
      </c>
      <c r="H19" s="6"/>
      <c r="I19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结算明细</vt:lpstr>
      <vt:lpstr>明细</vt:lpstr>
      <vt:lpstr>银行流水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Suyan</dc:creator>
  <cp:lastModifiedBy>meimei</cp:lastModifiedBy>
  <dcterms:created xsi:type="dcterms:W3CDTF">2024-11-28T07:09:00Z</dcterms:created>
  <dcterms:modified xsi:type="dcterms:W3CDTF">2024-12-19T03:21:20Z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FD378AEB73E24A05B77C5B525C539F8C_11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