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1805" tabRatio="486"/>
  </bookViews>
  <sheets>
    <sheet name="工资表" sheetId="1" r:id="rId1"/>
    <sheet name="奖金明细" sheetId="2" r:id="rId2"/>
    <sheet name="社保公积金" sheetId="5" state="hidden" r:id="rId3"/>
    <sheet name="社保公积金02" sheetId="7" r:id="rId4"/>
    <sheet name="考勤" sheetId="6" r:id="rId5"/>
    <sheet name="Sheet1" sheetId="8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0" hidden="1">工资表!$A$3:$AA$19</definedName>
    <definedName name="_xlnm._FilterDatabase" localSheetId="4" hidden="1">考勤!$A$3:$AD$4</definedName>
    <definedName name="_xlnm._FilterDatabase" localSheetId="2" hidden="1">社保公积金!#REF!</definedName>
    <definedName name="_xlnm._FilterDatabase" localSheetId="3" hidden="1">社保公积金02!#REF!</definedName>
    <definedName name="_xlnm.Print_Area" localSheetId="0">工资表!$A$1:$AA$16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yiyang</author>
    <author>Windows 用户</author>
    <author>Redmi</author>
  </authors>
  <commentList>
    <comment ref="C3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只输入工龄前6位</t>
        </r>
      </text>
    </comment>
    <comment ref="T3" authorId="1">
      <text>
        <r>
          <rPr>
            <b/>
            <sz val="9"/>
            <rFont val="宋体"/>
            <charset val="134"/>
          </rPr>
          <t>Windows 用户:</t>
        </r>
        <r>
          <rPr>
            <sz val="9"/>
            <rFont val="宋体"/>
            <charset val="134"/>
          </rPr>
          <t xml:space="preserve">
外派补贴</t>
        </r>
      </text>
    </comment>
    <comment ref="B4" authorId="1">
      <text>
        <r>
          <rPr>
            <b/>
            <sz val="9"/>
            <rFont val="宋体"/>
            <charset val="134"/>
          </rPr>
          <t>Windows 用户:</t>
        </r>
        <r>
          <rPr>
            <sz val="9"/>
            <rFont val="宋体"/>
            <charset val="134"/>
          </rPr>
          <t xml:space="preserve">
基础薪资2010
岗位工资5990
通讯补贴300
交通补贴200
合计8500</t>
        </r>
      </text>
    </comment>
    <comment ref="B5" authorId="1">
      <text>
        <r>
          <rPr>
            <b/>
            <sz val="9"/>
            <rFont val="宋体"/>
            <charset val="134"/>
          </rPr>
          <t>Windows 用户:</t>
        </r>
        <r>
          <rPr>
            <sz val="9"/>
            <rFont val="宋体"/>
            <charset val="134"/>
          </rPr>
          <t xml:space="preserve">
转正：基本2500、周六1000、绩效1200、外派1000、交通500、通讯300</t>
        </r>
      </text>
    </comment>
    <comment ref="U8" authorId="2">
      <text>
        <r>
          <rPr>
            <b/>
            <sz val="9"/>
            <rFont val="宋体"/>
            <charset val="134"/>
          </rPr>
          <t>Redmi:</t>
        </r>
        <r>
          <rPr>
            <sz val="9"/>
            <rFont val="宋体"/>
            <charset val="134"/>
          </rPr>
          <t xml:space="preserve">
房租</t>
        </r>
      </text>
    </comment>
  </commentList>
</comments>
</file>

<file path=xl/comments2.xml><?xml version="1.0" encoding="utf-8"?>
<comments xmlns="http://schemas.openxmlformats.org/spreadsheetml/2006/main">
  <authors>
    <author>Windows 用户</author>
  </authors>
  <commentList>
    <comment ref="C1" authorId="0">
      <text>
        <r>
          <rPr>
            <b/>
            <sz val="9"/>
            <rFont val="宋体"/>
            <charset val="134"/>
          </rPr>
          <t>Windows 用户: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yiyang</author>
  </authors>
  <commentList>
    <comment ref="J5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6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7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8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9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10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11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12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13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14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15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16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17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18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19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20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21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</commentList>
</comments>
</file>

<file path=xl/sharedStrings.xml><?xml version="1.0" encoding="utf-8"?>
<sst xmlns="http://schemas.openxmlformats.org/spreadsheetml/2006/main" count="253" uniqueCount="174">
  <si>
    <t>备注：表红色为离职人员，黄色为新入职人员，绿色为兼职人员</t>
  </si>
  <si>
    <t>奥索2025年1月工资表</t>
  </si>
  <si>
    <t>序号</t>
  </si>
  <si>
    <t>姓名</t>
  </si>
  <si>
    <t>工号</t>
  </si>
  <si>
    <t>手机号</t>
  </si>
  <si>
    <t>身份证号码</t>
  </si>
  <si>
    <t>银行卡号</t>
  </si>
  <si>
    <t>开户行</t>
  </si>
  <si>
    <t>基础工资</t>
  </si>
  <si>
    <t>岗位工资</t>
  </si>
  <si>
    <t>绩效</t>
  </si>
  <si>
    <t>通讯补贴</t>
  </si>
  <si>
    <t>全勤奖</t>
  </si>
  <si>
    <t>加班时长补贴</t>
  </si>
  <si>
    <t>交通补贴</t>
  </si>
  <si>
    <t>学历</t>
  </si>
  <si>
    <t>工龄</t>
  </si>
  <si>
    <t>提成</t>
  </si>
  <si>
    <t>奖金</t>
  </si>
  <si>
    <t>其他</t>
  </si>
  <si>
    <t>外派补贴</t>
  </si>
  <si>
    <t>其他扣款</t>
  </si>
  <si>
    <t>考勤扣款</t>
  </si>
  <si>
    <t>应发合计</t>
  </si>
  <si>
    <t>社保扣款</t>
  </si>
  <si>
    <t>公积金扣款</t>
  </si>
  <si>
    <t>个税扣款</t>
  </si>
  <si>
    <t>银行实发</t>
  </si>
  <si>
    <t>黄培豪</t>
  </si>
  <si>
    <t>6222600710018461014</t>
  </si>
  <si>
    <t>交通银行广州流花支行</t>
  </si>
  <si>
    <t>罗艳刚</t>
  </si>
  <si>
    <t>510623198808266615</t>
  </si>
  <si>
    <t>6217003810055853454</t>
  </si>
  <si>
    <t>中国建设银行</t>
  </si>
  <si>
    <t>罗勇军</t>
  </si>
  <si>
    <t>510623199001256613</t>
  </si>
  <si>
    <t>6217003800048170249</t>
  </si>
  <si>
    <t>建设银行</t>
  </si>
  <si>
    <t>颜煌碧</t>
  </si>
  <si>
    <t>441623199907260013</t>
  </si>
  <si>
    <t>6230910199176694244</t>
  </si>
  <si>
    <t>杭州联合银行石桥支行</t>
  </si>
  <si>
    <t>邓敏敏</t>
  </si>
  <si>
    <t>330328199201014000</t>
  </si>
  <si>
    <t>6213326200001240536</t>
  </si>
  <si>
    <t>温州市文成县大峃支行</t>
  </si>
  <si>
    <t>朱家银</t>
  </si>
  <si>
    <t>13368317159</t>
  </si>
  <si>
    <t>李银港</t>
  </si>
  <si>
    <t>510722199211076257</t>
  </si>
  <si>
    <t>6214850239902437</t>
  </si>
  <si>
    <t>招商银行重庆高新支行</t>
  </si>
  <si>
    <t>冉沁悦</t>
  </si>
  <si>
    <t>500243199810021728</t>
  </si>
  <si>
    <t>6217920994316995</t>
  </si>
  <si>
    <t>浦发银行重庆渝北支行</t>
  </si>
  <si>
    <t>张玉迪</t>
  </si>
  <si>
    <t>511622199602090051</t>
  </si>
  <si>
    <t>6212260409009392112</t>
  </si>
  <si>
    <t>工商银行保定高碑店新发地支行</t>
  </si>
  <si>
    <t>袁文满</t>
  </si>
  <si>
    <t>500234200007157799</t>
  </si>
  <si>
    <t>6230520470054043578</t>
  </si>
  <si>
    <t>重庆渝北农业银行龙湖分行</t>
  </si>
  <si>
    <t>黄耿城</t>
  </si>
  <si>
    <t>445281199202212156</t>
  </si>
  <si>
    <t>6228 4801 28504597476</t>
  </si>
  <si>
    <t>农业银行翠竹支行</t>
  </si>
  <si>
    <t>罗德富</t>
  </si>
  <si>
    <t>440784199504183014</t>
  </si>
  <si>
    <t>6217003120029232136</t>
  </si>
  <si>
    <t>合计</t>
  </si>
  <si>
    <t xml:space="preserve"> </t>
  </si>
  <si>
    <t>·</t>
  </si>
  <si>
    <t>浙江翼扬网络科技有限公司社保费用表</t>
  </si>
  <si>
    <t>身份证</t>
  </si>
  <si>
    <t>参保日期</t>
  </si>
  <si>
    <t>个人缴费工资</t>
  </si>
  <si>
    <t>用工类型</t>
  </si>
  <si>
    <t>代扣项目</t>
  </si>
  <si>
    <t>单位合计</t>
  </si>
  <si>
    <t>个人合计</t>
  </si>
  <si>
    <t>公积金</t>
  </si>
  <si>
    <t>养老保险</t>
  </si>
  <si>
    <t>基本医疗保险</t>
  </si>
  <si>
    <t>失业保险</t>
  </si>
  <si>
    <t>工伤保险
0.2%</t>
  </si>
  <si>
    <t>单位14%</t>
  </si>
  <si>
    <t>个人8%</t>
  </si>
  <si>
    <t>单位9.9%</t>
  </si>
  <si>
    <t>个人2%</t>
  </si>
  <si>
    <t>单位0.5%</t>
  </si>
  <si>
    <t>个人0.5%</t>
  </si>
  <si>
    <t>个人12%</t>
  </si>
  <si>
    <t>单位12%</t>
  </si>
  <si>
    <t>彭小芹</t>
  </si>
  <si>
    <t>422827199008101442</t>
  </si>
  <si>
    <t>3957</t>
  </si>
  <si>
    <t>外地农村（省外）</t>
  </si>
  <si>
    <t>陶耀斌</t>
  </si>
  <si>
    <t>421127199106034715</t>
  </si>
  <si>
    <t>201804</t>
  </si>
  <si>
    <t>陶耀文</t>
  </si>
  <si>
    <t>421127198712014736</t>
  </si>
  <si>
    <t>201606</t>
  </si>
  <si>
    <t>汪启军</t>
  </si>
  <si>
    <t>330824198212070914</t>
  </si>
  <si>
    <t>本地城镇（主城区）</t>
  </si>
  <si>
    <t>马遥</t>
  </si>
  <si>
    <t>410403198912015613</t>
  </si>
  <si>
    <t>周继燕</t>
  </si>
  <si>
    <t>33252719841113222X</t>
  </si>
  <si>
    <t>周文娇</t>
  </si>
  <si>
    <t>’320481199612260846</t>
  </si>
  <si>
    <t>杨燕</t>
  </si>
  <si>
    <t>330523199305025268</t>
  </si>
  <si>
    <t>外地农村（省内）</t>
  </si>
  <si>
    <t>王丽琴</t>
  </si>
  <si>
    <t>421127198902070843</t>
  </si>
  <si>
    <t>201703</t>
  </si>
  <si>
    <t>杨树</t>
  </si>
  <si>
    <t>422802198407285451</t>
  </si>
  <si>
    <t>外地城镇（省外）</t>
  </si>
  <si>
    <t>彭浩钰</t>
  </si>
  <si>
    <t>360123199708241911</t>
  </si>
  <si>
    <t>廖玉苗</t>
  </si>
  <si>
    <t>422802199104072111</t>
  </si>
  <si>
    <t>肖添赢</t>
  </si>
  <si>
    <t>320684199504280022</t>
  </si>
  <si>
    <t>金晓莉</t>
  </si>
  <si>
    <t>330182199101014362</t>
  </si>
  <si>
    <t>方观富</t>
  </si>
  <si>
    <t>421123199303175000</t>
  </si>
  <si>
    <t>叶万里</t>
  </si>
  <si>
    <t>‘342623199711241416</t>
  </si>
  <si>
    <t>江彬超</t>
  </si>
  <si>
    <t xml:space="preserve">   </t>
  </si>
  <si>
    <t>2023年4月考勤表</t>
  </si>
  <si>
    <t>备注说明</t>
  </si>
  <si>
    <t>部门</t>
  </si>
  <si>
    <t>工资基数</t>
  </si>
  <si>
    <t>应出勤天数</t>
  </si>
  <si>
    <t>实际出勤天数</t>
  </si>
  <si>
    <t>迟到/早退次数</t>
  </si>
  <si>
    <t>扣款</t>
  </si>
  <si>
    <t>缺卡次数</t>
  </si>
  <si>
    <t>事假</t>
  </si>
  <si>
    <t>病假</t>
  </si>
  <si>
    <t>旷工</t>
  </si>
  <si>
    <t>缺勤</t>
  </si>
  <si>
    <t>扣款合计</t>
  </si>
  <si>
    <t>加班</t>
  </si>
  <si>
    <t>调休/年假</t>
  </si>
  <si>
    <t>t&lt;10min</t>
  </si>
  <si>
    <t>10min≤t&lt;30min</t>
  </si>
  <si>
    <t>30min≤t&lt;60min</t>
  </si>
  <si>
    <t>t≥60min</t>
  </si>
  <si>
    <t>上班         （次数）</t>
  </si>
  <si>
    <t>下班（次数）</t>
  </si>
  <si>
    <t>天数</t>
  </si>
  <si>
    <t>加班工资</t>
  </si>
  <si>
    <t>网络运维部</t>
  </si>
  <si>
    <t>市场营销部</t>
  </si>
  <si>
    <t>工程部</t>
  </si>
  <si>
    <t>2024/4/23入职</t>
  </si>
  <si>
    <t>*姓名</t>
  </si>
  <si>
    <t>本月个人社保
代扣合计</t>
  </si>
  <si>
    <t>本次应扣税额</t>
  </si>
  <si>
    <t>潘洪波</t>
  </si>
  <si>
    <t>张宸</t>
  </si>
  <si>
    <t>李龙剑</t>
  </si>
  <si>
    <t>个税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</si>
</sst>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[Red]\(#,##0\)"/>
    <numFmt numFmtId="177" formatCode="0.00_ "/>
    <numFmt numFmtId="178" formatCode="0.00_);[Red]\(0.00\)"/>
    <numFmt numFmtId="179" formatCode="#,##0.00_);[Red]\(#,##0.00\)"/>
    <numFmt numFmtId="180" formatCode="0_);[Red]\(0\)"/>
    <numFmt numFmtId="181" formatCode="_(* #,##0.00_);_(* \(#,##0.00\);_(* &quot;-&quot;??_);_(@_)"/>
    <numFmt numFmtId="182" formatCode="yyyy/mm/dd"/>
    <numFmt numFmtId="183" formatCode="0.00000000000_);[Red]\(0.00000000000\)"/>
    <numFmt numFmtId="184" formatCode="0_ "/>
    <numFmt numFmtId="185" formatCode="#,##0.00_ "/>
  </numFmts>
  <fonts count="5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Arial Unicode MS"/>
      <charset val="134"/>
    </font>
    <font>
      <b/>
      <sz val="10"/>
      <color rgb="FFFF0000"/>
      <name val="Arial Unicode MS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2D1DF9"/>
      <name val="宋体"/>
      <charset val="134"/>
    </font>
    <font>
      <b/>
      <sz val="10"/>
      <color indexed="8"/>
      <name val="Arial Unicode MS"/>
      <charset val="134"/>
    </font>
    <font>
      <sz val="9"/>
      <color indexed="10"/>
      <name val="宋体"/>
      <charset val="134"/>
    </font>
    <font>
      <sz val="11"/>
      <color rgb="FF000000"/>
      <name val="宋体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9"/>
      <color theme="1"/>
      <name val="微软雅黑"/>
      <charset val="134"/>
    </font>
    <font>
      <sz val="10"/>
      <name val="宋体"/>
      <charset val="0"/>
    </font>
    <font>
      <b/>
      <sz val="9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indexed="8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7030A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ajor"/>
    </font>
    <font>
      <sz val="10.5"/>
      <color rgb="FF5C5C5C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Helv"/>
      <charset val="134"/>
    </font>
    <font>
      <sz val="9"/>
      <name val="宋体"/>
      <charset val="134"/>
    </font>
    <font>
      <b/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853511154515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0" borderId="14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11" borderId="17" applyNumberFormat="0" applyAlignment="0" applyProtection="0">
      <alignment vertical="center"/>
    </xf>
    <xf numFmtId="0" fontId="40" fillId="12" borderId="18" applyNumberFormat="0" applyAlignment="0" applyProtection="0">
      <alignment vertical="center"/>
    </xf>
    <xf numFmtId="0" fontId="41" fillId="12" borderId="17" applyNumberFormat="0" applyAlignment="0" applyProtection="0">
      <alignment vertical="center"/>
    </xf>
    <xf numFmtId="0" fontId="42" fillId="13" borderId="19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50" fillId="0" borderId="0"/>
    <xf numFmtId="0" fontId="1" fillId="0" borderId="0">
      <alignment vertical="center"/>
    </xf>
    <xf numFmtId="0" fontId="51" fillId="0" borderId="0"/>
    <xf numFmtId="0" fontId="1" fillId="0" borderId="0">
      <alignment vertical="center"/>
    </xf>
    <xf numFmtId="0" fontId="50" fillId="0" borderId="0">
      <alignment vertical="center"/>
    </xf>
    <xf numFmtId="0" fontId="1" fillId="0" borderId="0">
      <alignment vertical="center"/>
    </xf>
    <xf numFmtId="0" fontId="51" fillId="0" borderId="0"/>
    <xf numFmtId="0" fontId="50" fillId="0" borderId="0"/>
    <xf numFmtId="0" fontId="50" fillId="0" borderId="0">
      <alignment vertical="center"/>
    </xf>
  </cellStyleXfs>
  <cellXfs count="125">
    <xf numFmtId="0" fontId="0" fillId="0" borderId="0" xfId="0">
      <alignment vertical="center"/>
    </xf>
    <xf numFmtId="0" fontId="1" fillId="0" borderId="0" xfId="54">
      <alignment vertical="center"/>
    </xf>
    <xf numFmtId="176" fontId="2" fillId="0" borderId="0" xfId="57" applyNumberFormat="1" applyFont="1" applyFill="1" applyBorder="1" applyAlignment="1" applyProtection="1">
      <alignment vertical="center"/>
    </xf>
    <xf numFmtId="177" fontId="0" fillId="0" borderId="0" xfId="54" applyNumberFormat="1" applyFont="1" applyFill="1" applyBorder="1" applyAlignment="1">
      <alignment horizontal="left" vertical="center"/>
    </xf>
    <xf numFmtId="176" fontId="2" fillId="0" borderId="0" xfId="57" applyNumberFormat="1" applyFont="1" applyFill="1" applyBorder="1" applyAlignment="1" applyProtection="1">
      <alignment horizontal="center" vertical="center"/>
    </xf>
    <xf numFmtId="0" fontId="3" fillId="2" borderId="1" xfId="57" applyNumberFormat="1" applyFont="1" applyFill="1" applyBorder="1" applyAlignment="1" applyProtection="1">
      <alignment horizontal="center" vertical="center" wrapText="1"/>
    </xf>
    <xf numFmtId="0" fontId="4" fillId="2" borderId="1" xfId="55" applyNumberFormat="1" applyFont="1" applyFill="1" applyBorder="1" applyAlignment="1" applyProtection="1">
      <alignment horizontal="center" vertical="center" wrapText="1"/>
    </xf>
    <xf numFmtId="178" fontId="4" fillId="2" borderId="1" xfId="55" applyNumberFormat="1" applyFont="1" applyFill="1" applyBorder="1" applyAlignment="1" applyProtection="1">
      <alignment horizontal="center" vertical="center" wrapText="1"/>
    </xf>
    <xf numFmtId="0" fontId="3" fillId="2" borderId="2" xfId="57" applyNumberFormat="1" applyFont="1" applyFill="1" applyBorder="1" applyAlignment="1" applyProtection="1">
      <alignment horizontal="center" vertical="center" wrapText="1"/>
    </xf>
    <xf numFmtId="0" fontId="4" fillId="2" borderId="2" xfId="55" applyNumberFormat="1" applyFont="1" applyFill="1" applyBorder="1" applyAlignment="1" applyProtection="1">
      <alignment horizontal="center" vertical="center" wrapText="1"/>
    </xf>
    <xf numFmtId="178" fontId="4" fillId="2" borderId="2" xfId="55" applyNumberFormat="1" applyFont="1" applyFill="1" applyBorder="1" applyAlignment="1" applyProtection="1">
      <alignment horizontal="center" vertical="center" wrapText="1"/>
    </xf>
    <xf numFmtId="49" fontId="5" fillId="3" borderId="3" xfId="52" applyNumberFormat="1" applyFont="1" applyFill="1" applyBorder="1" applyAlignment="1">
      <alignment horizontal="center" vertical="center" wrapText="1"/>
    </xf>
    <xf numFmtId="177" fontId="6" fillId="4" borderId="3" xfId="54" applyNumberFormat="1" applyFont="1" applyFill="1" applyBorder="1">
      <alignment vertical="center"/>
    </xf>
    <xf numFmtId="178" fontId="7" fillId="4" borderId="3" xfId="55" applyNumberFormat="1" applyFont="1" applyFill="1" applyBorder="1" applyAlignment="1" applyProtection="1">
      <alignment horizontal="center" vertical="center"/>
    </xf>
    <xf numFmtId="177" fontId="5" fillId="4" borderId="3" xfId="54" applyNumberFormat="1" applyFont="1" applyFill="1" applyBorder="1">
      <alignment vertical="center"/>
    </xf>
    <xf numFmtId="178" fontId="5" fillId="4" borderId="3" xfId="55" applyNumberFormat="1" applyFont="1" applyFill="1" applyBorder="1" applyAlignment="1" applyProtection="1">
      <alignment horizontal="center" vertical="center"/>
    </xf>
    <xf numFmtId="177" fontId="8" fillId="4" borderId="3" xfId="54" applyNumberFormat="1" applyFont="1" applyFill="1" applyBorder="1">
      <alignment vertical="center"/>
    </xf>
    <xf numFmtId="178" fontId="8" fillId="4" borderId="3" xfId="55" applyNumberFormat="1" applyFont="1" applyFill="1" applyBorder="1" applyAlignment="1" applyProtection="1">
      <alignment horizontal="center" vertical="center"/>
    </xf>
    <xf numFmtId="176" fontId="9" fillId="4" borderId="3" xfId="54" applyNumberFormat="1" applyFont="1" applyFill="1" applyBorder="1" applyAlignment="1" applyProtection="1">
      <alignment horizontal="center" vertical="center" shrinkToFit="1"/>
    </xf>
    <xf numFmtId="179" fontId="9" fillId="4" borderId="3" xfId="54" applyNumberFormat="1" applyFont="1" applyFill="1" applyBorder="1" applyAlignment="1" applyProtection="1">
      <alignment horizontal="center" vertical="center" shrinkToFit="1"/>
    </xf>
    <xf numFmtId="0" fontId="1" fillId="2" borderId="3" xfId="54" applyFont="1" applyFill="1" applyBorder="1" applyAlignment="1">
      <alignment horizontal="center" vertical="center"/>
    </xf>
    <xf numFmtId="178" fontId="1" fillId="0" borderId="0" xfId="54" applyNumberFormat="1">
      <alignment vertical="center"/>
    </xf>
    <xf numFmtId="178" fontId="1" fillId="4" borderId="3" xfId="54" applyNumberFormat="1" applyFont="1" applyFill="1" applyBorder="1" applyAlignment="1">
      <alignment horizontal="center" vertical="center"/>
    </xf>
    <xf numFmtId="179" fontId="1" fillId="0" borderId="0" xfId="54" applyNumberFormat="1" applyFont="1" applyBorder="1" applyAlignment="1">
      <alignment horizontal="center" vertical="center"/>
    </xf>
    <xf numFmtId="179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0" fillId="3" borderId="0" xfId="0" applyFill="1">
      <alignment vertical="center"/>
    </xf>
    <xf numFmtId="0" fontId="11" fillId="0" borderId="0" xfId="0" applyFont="1" applyFill="1" applyAlignment="1">
      <alignment vertical="center"/>
    </xf>
    <xf numFmtId="0" fontId="12" fillId="5" borderId="3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43" fontId="14" fillId="0" borderId="3" xfId="0" applyNumberFormat="1" applyFont="1" applyBorder="1" applyAlignment="1">
      <alignment horizontal="center" vertical="center"/>
    </xf>
    <xf numFmtId="180" fontId="14" fillId="0" borderId="3" xfId="0" applyNumberFormat="1" applyFont="1" applyBorder="1" applyAlignment="1">
      <alignment horizontal="center" vertical="center"/>
    </xf>
    <xf numFmtId="181" fontId="14" fillId="0" borderId="3" xfId="0" applyNumberFormat="1" applyFont="1" applyBorder="1" applyAlignment="1">
      <alignment horizontal="center" vertical="center"/>
    </xf>
    <xf numFmtId="180" fontId="15" fillId="0" borderId="4" xfId="0" applyNumberFormat="1" applyFont="1" applyFill="1" applyBorder="1" applyAlignment="1" applyProtection="1">
      <alignment horizontal="center" vertical="center"/>
    </xf>
    <xf numFmtId="181" fontId="15" fillId="0" borderId="4" xfId="0" applyNumberFormat="1" applyFont="1" applyFill="1" applyBorder="1" applyAlignment="1" applyProtection="1">
      <alignment horizontal="center" vertical="center"/>
    </xf>
    <xf numFmtId="0" fontId="14" fillId="0" borderId="3" xfId="0" applyFont="1" applyBorder="1" applyAlignment="1">
      <alignment horizontal="center" vertical="center"/>
    </xf>
    <xf numFmtId="177" fontId="0" fillId="0" borderId="0" xfId="0" applyNumberFormat="1">
      <alignment vertical="center"/>
    </xf>
    <xf numFmtId="0" fontId="16" fillId="5" borderId="3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43" fontId="14" fillId="0" borderId="0" xfId="0" applyNumberFormat="1" applyFont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182" fontId="17" fillId="0" borderId="3" xfId="0" applyNumberFormat="1" applyFont="1" applyFill="1" applyBorder="1" applyAlignment="1">
      <alignment horizontal="left" vertical="center"/>
    </xf>
    <xf numFmtId="181" fontId="15" fillId="0" borderId="7" xfId="0" applyNumberFormat="1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left" vertical="center" wrapText="1"/>
    </xf>
    <xf numFmtId="182" fontId="17" fillId="0" borderId="0" xfId="0" applyNumberFormat="1" applyFont="1" applyFill="1" applyBorder="1" applyAlignment="1">
      <alignment horizontal="left" vertical="center"/>
    </xf>
    <xf numFmtId="183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0" borderId="3" xfId="53" applyFont="1" applyBorder="1" applyAlignment="1">
      <alignment horizontal="center" vertical="center" wrapText="1"/>
    </xf>
    <xf numFmtId="0" fontId="19" fillId="6" borderId="2" xfId="53" applyFont="1" applyFill="1" applyBorder="1" applyAlignment="1">
      <alignment horizontal="center" vertical="center" wrapText="1"/>
    </xf>
    <xf numFmtId="0" fontId="19" fillId="7" borderId="2" xfId="53" applyFont="1" applyFill="1" applyBorder="1" applyAlignment="1">
      <alignment horizontal="center" vertical="center" wrapText="1"/>
    </xf>
    <xf numFmtId="0" fontId="20" fillId="7" borderId="2" xfId="52" applyFont="1" applyFill="1" applyBorder="1" applyAlignment="1">
      <alignment horizontal="center" vertical="center"/>
    </xf>
    <xf numFmtId="0" fontId="19" fillId="6" borderId="3" xfId="53" applyFont="1" applyFill="1" applyBorder="1" applyAlignment="1">
      <alignment horizontal="center" vertical="center" wrapText="1"/>
    </xf>
    <xf numFmtId="0" fontId="19" fillId="7" borderId="3" xfId="53" applyFont="1" applyFill="1" applyBorder="1" applyAlignment="1">
      <alignment horizontal="center" vertical="center" wrapText="1"/>
    </xf>
    <xf numFmtId="0" fontId="19" fillId="7" borderId="3" xfId="52" applyFont="1" applyFill="1" applyBorder="1" applyAlignment="1">
      <alignment horizontal="center" vertical="center" wrapText="1"/>
    </xf>
    <xf numFmtId="178" fontId="19" fillId="7" borderId="3" xfId="52" applyNumberFormat="1" applyFont="1" applyFill="1" applyBorder="1" applyAlignment="1">
      <alignment horizontal="center" vertical="center" wrapText="1"/>
    </xf>
    <xf numFmtId="0" fontId="21" fillId="8" borderId="3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8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49" fontId="23" fillId="0" borderId="3" xfId="0" applyNumberFormat="1" applyFont="1" applyBorder="1" applyAlignment="1">
      <alignment horizontal="center" vertical="center"/>
    </xf>
    <xf numFmtId="177" fontId="23" fillId="0" borderId="3" xfId="0" applyNumberFormat="1" applyFont="1" applyBorder="1" applyAlignment="1">
      <alignment horizontal="center" vertical="center"/>
    </xf>
    <xf numFmtId="0" fontId="22" fillId="8" borderId="8" xfId="0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19" fillId="7" borderId="2" xfId="52" applyNumberFormat="1" applyFont="1" applyFill="1" applyBorder="1" applyAlignment="1">
      <alignment horizontal="center" vertical="center" wrapText="1"/>
    </xf>
    <xf numFmtId="0" fontId="19" fillId="6" borderId="10" xfId="50" applyFont="1" applyFill="1" applyBorder="1" applyAlignment="1">
      <alignment horizontal="center" vertical="center" wrapText="1"/>
    </xf>
    <xf numFmtId="0" fontId="19" fillId="6" borderId="11" xfId="50" applyFont="1" applyFill="1" applyBorder="1" applyAlignment="1">
      <alignment horizontal="center" vertical="center" wrapText="1"/>
    </xf>
    <xf numFmtId="0" fontId="19" fillId="6" borderId="3" xfId="50" applyFont="1" applyFill="1" applyBorder="1" applyAlignment="1">
      <alignment vertical="center" wrapText="1"/>
    </xf>
    <xf numFmtId="177" fontId="24" fillId="0" borderId="3" xfId="0" applyNumberFormat="1" applyFont="1" applyBorder="1" applyAlignment="1">
      <alignment horizontal="center" vertical="center"/>
    </xf>
    <xf numFmtId="177" fontId="25" fillId="0" borderId="3" xfId="0" applyNumberFormat="1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177" fontId="23" fillId="2" borderId="3" xfId="0" applyNumberFormat="1" applyFont="1" applyFill="1" applyBorder="1" applyAlignment="1">
      <alignment horizontal="center" vertical="center"/>
    </xf>
    <xf numFmtId="0" fontId="19" fillId="6" borderId="12" xfId="50" applyFont="1" applyFill="1" applyBorder="1" applyAlignment="1">
      <alignment horizontal="center" vertical="center" wrapText="1"/>
    </xf>
    <xf numFmtId="0" fontId="19" fillId="6" borderId="13" xfId="50" applyFont="1" applyFill="1" applyBorder="1" applyAlignment="1">
      <alignment horizontal="center" vertical="center" wrapText="1"/>
    </xf>
    <xf numFmtId="0" fontId="27" fillId="9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0" fontId="14" fillId="0" borderId="3" xfId="0" applyNumberFormat="1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ill="1">
      <alignment vertical="center"/>
    </xf>
    <xf numFmtId="0" fontId="28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3" xfId="0" applyBorder="1">
      <alignment vertical="center"/>
    </xf>
    <xf numFmtId="0" fontId="0" fillId="0" borderId="3" xfId="0" applyFont="1" applyBorder="1" applyAlignment="1">
      <alignment horizontal="center" vertical="center"/>
    </xf>
    <xf numFmtId="181" fontId="14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7" fontId="14" fillId="0" borderId="3" xfId="0" applyNumberFormat="1" applyFont="1" applyFill="1" applyBorder="1" applyAlignment="1">
      <alignment horizontal="center" vertical="center"/>
    </xf>
    <xf numFmtId="14" fontId="29" fillId="0" borderId="2" xfId="0" applyNumberFormat="1" applyFont="1" applyFill="1" applyBorder="1" applyAlignment="1">
      <alignment horizontal="center" vertical="center"/>
    </xf>
    <xf numFmtId="184" fontId="14" fillId="0" borderId="3" xfId="0" applyNumberFormat="1" applyFont="1" applyFill="1" applyBorder="1" applyAlignment="1">
      <alignment horizontal="left" vertical="center"/>
    </xf>
    <xf numFmtId="184" fontId="14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43" fontId="14" fillId="0" borderId="3" xfId="0" applyNumberFormat="1" applyFont="1" applyFill="1" applyBorder="1" applyAlignment="1">
      <alignment horizontal="center" vertical="center"/>
    </xf>
    <xf numFmtId="182" fontId="17" fillId="0" borderId="8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82" fontId="17" fillId="0" borderId="3" xfId="0" applyNumberFormat="1" applyFont="1" applyFill="1" applyBorder="1" applyAlignment="1">
      <alignment horizontal="center" vertical="center"/>
    </xf>
    <xf numFmtId="184" fontId="11" fillId="0" borderId="3" xfId="0" applyNumberFormat="1" applyFont="1" applyFill="1" applyBorder="1" applyAlignment="1" applyProtection="1">
      <alignment horizontal="center" vertical="center"/>
    </xf>
    <xf numFmtId="0" fontId="30" fillId="0" borderId="3" xfId="0" applyFont="1" applyBorder="1">
      <alignment vertical="center"/>
    </xf>
    <xf numFmtId="177" fontId="14" fillId="0" borderId="0" xfId="0" applyNumberFormat="1" applyFont="1" applyFill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185" fontId="11" fillId="0" borderId="3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85" fontId="0" fillId="0" borderId="3" xfId="0" applyNumberFormat="1" applyFill="1" applyBorder="1" applyAlignment="1">
      <alignment horizontal="center" vertical="center"/>
    </xf>
    <xf numFmtId="43" fontId="0" fillId="0" borderId="3" xfId="0" applyNumberForma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43" fontId="14" fillId="0" borderId="6" xfId="0" applyNumberFormat="1" applyFont="1" applyFill="1" applyBorder="1" applyAlignment="1">
      <alignment horizontal="center" vertical="center"/>
    </xf>
    <xf numFmtId="181" fontId="14" fillId="0" borderId="3" xfId="0" applyNumberFormat="1" applyFont="1" applyFill="1" applyBorder="1" applyAlignment="1">
      <alignment vertical="center"/>
    </xf>
    <xf numFmtId="178" fontId="5" fillId="3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/>
    </xf>
    <xf numFmtId="0" fontId="0" fillId="0" borderId="3" xfId="0" applyFill="1" applyBorder="1">
      <alignment vertical="center"/>
    </xf>
    <xf numFmtId="0" fontId="0" fillId="0" borderId="0" xfId="0" applyFont="1">
      <alignment vertical="center"/>
    </xf>
    <xf numFmtId="0" fontId="13" fillId="0" borderId="3" xfId="0" applyFont="1" applyFill="1" applyBorder="1" applyAlignment="1" quotePrefix="1">
      <alignment horizontal="center" vertical="center"/>
    </xf>
    <xf numFmtId="184" fontId="14" fillId="0" borderId="3" xfId="0" applyNumberFormat="1" applyFont="1" applyFill="1" applyBorder="1" applyAlignment="1" quotePrefix="1">
      <alignment horizontal="center" vertical="center"/>
    </xf>
    <xf numFmtId="0" fontId="11" fillId="0" borderId="3" xfId="0" applyFont="1" applyFill="1" applyBorder="1" applyAlignment="1" quotePrefix="1">
      <alignment horizontal="center" vertical="center"/>
    </xf>
    <xf numFmtId="0" fontId="14" fillId="0" borderId="3" xfId="0" applyFont="1" applyBorder="1" applyAlignment="1" quotePrefix="1">
      <alignment horizontal="center" vertical="center"/>
    </xf>
    <xf numFmtId="0" fontId="22" fillId="8" borderId="3" xfId="0" applyFont="1" applyFill="1" applyBorder="1" applyAlignment="1" quotePrefix="1">
      <alignment horizontal="center" vertical="center" wrapText="1"/>
    </xf>
    <xf numFmtId="49" fontId="7" fillId="0" borderId="3" xfId="0" applyNumberFormat="1" applyFont="1" applyBorder="1" applyAlignment="1" quotePrefix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_全国客服表格" xfId="51"/>
    <cellStyle name="常规 2" xfId="52"/>
    <cellStyle name="常规 3" xfId="53"/>
    <cellStyle name="常规 11" xfId="54"/>
    <cellStyle name="常规_付款通知书智联（神数系统）" xfId="55"/>
    <cellStyle name="常规_0705 UL South CS meeting (chonghua)" xfId="56"/>
    <cellStyle name="??_x005f_x0011_?_x005f_x0010_?" xfId="57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54;&#20107;&#30456;&#20851;\&#34218;&#36164;&#34920;\23&#24180;&#34218;&#36164;\6&#26376;\2023&#24180;6&#26376;&#32764;&#25196;&#34218;&#36164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Redmi\AppData\Roaming\kingsoft\office6\backup\&#32764;&#25196;&#32593;&#32476;_&#32771;&#21220;&#25253;&#34920;_20240101-202401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Redmi\AppData\Roaming\kingsoft\office6\backup\&#32764;&#25196;&#32593;&#32476;&#22312;&#32844;&#21592;&#24037;(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Redmi\AppData\Roaming\kingsoft\office6\backup\&#32764;&#25196;&#32593;&#32476;&#22312;&#32844;&#21592;&#24037;(3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Redmi\AppData\Roaming\kingsoft\office6\backup\&#32764;&#25196;&#32593;&#32476;_&#32771;&#21220;&#25253;&#34920;_20240401-20240430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202502&#26376;&#24191;&#24030;&#24066;&#22885;&#32034;&#31185;&#25216;-&#31038;&#20445;+&#24037;&#36164;&#36134;&#21333;HZ24082811455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资表"/>
      <sheetName val="奖金明细"/>
      <sheetName val="综合所得申报税款计算 (2)"/>
      <sheetName val="社保公积金"/>
      <sheetName val="社保公积金11"/>
      <sheetName val="考勤"/>
      <sheetName val="Sheet1"/>
      <sheetName val="Sheet2"/>
      <sheetName val="考勤 (2)不用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 t="str">
            <v>事假</v>
          </cell>
          <cell r="C1" t="str">
            <v>加班</v>
          </cell>
          <cell r="D1" t="str">
            <v>病假</v>
          </cell>
        </row>
        <row r="2">
          <cell r="A2" t="str">
            <v>金丽萍</v>
          </cell>
          <cell r="B2">
            <v>0</v>
          </cell>
          <cell r="C2">
            <v>0</v>
          </cell>
        </row>
        <row r="3">
          <cell r="A3" t="str">
            <v>连刘丹</v>
          </cell>
          <cell r="B3">
            <v>0</v>
          </cell>
          <cell r="C3">
            <v>0</v>
          </cell>
        </row>
        <row r="4">
          <cell r="A4" t="str">
            <v>屠海霞</v>
          </cell>
          <cell r="B4">
            <v>0</v>
          </cell>
          <cell r="C4">
            <v>0</v>
          </cell>
        </row>
        <row r="5">
          <cell r="A5" t="str">
            <v>陶耀文</v>
          </cell>
          <cell r="B5">
            <v>0</v>
          </cell>
          <cell r="C5">
            <v>0</v>
          </cell>
        </row>
        <row r="6">
          <cell r="A6" t="str">
            <v>陶晋</v>
          </cell>
          <cell r="B6">
            <v>0</v>
          </cell>
          <cell r="C6">
            <v>0</v>
          </cell>
        </row>
        <row r="7">
          <cell r="A7" t="str">
            <v>陶琦</v>
          </cell>
          <cell r="B7">
            <v>0</v>
          </cell>
          <cell r="C7">
            <v>0</v>
          </cell>
        </row>
        <row r="8">
          <cell r="A8" t="str">
            <v>王冬梅</v>
          </cell>
          <cell r="B8">
            <v>0</v>
          </cell>
          <cell r="C8">
            <v>0</v>
          </cell>
        </row>
        <row r="9">
          <cell r="A9" t="str">
            <v>辛菡芬</v>
          </cell>
          <cell r="B9">
            <v>2</v>
          </cell>
          <cell r="C9">
            <v>0</v>
          </cell>
        </row>
        <row r="10">
          <cell r="A10" t="str">
            <v>章佳洁</v>
          </cell>
          <cell r="B10">
            <v>0.625</v>
          </cell>
          <cell r="C10">
            <v>0</v>
          </cell>
          <cell r="D10">
            <v>1</v>
          </cell>
        </row>
        <row r="11">
          <cell r="A11" t="str">
            <v>郑逸群</v>
          </cell>
          <cell r="B11">
            <v>0</v>
          </cell>
          <cell r="C11">
            <v>0</v>
          </cell>
        </row>
        <row r="12">
          <cell r="A12" t="str">
            <v>练家乐（离职）</v>
          </cell>
          <cell r="B12">
            <v>0</v>
          </cell>
          <cell r="C12">
            <v>0</v>
          </cell>
        </row>
        <row r="13">
          <cell r="A13" t="str">
            <v>潘郁求</v>
          </cell>
          <cell r="B13">
            <v>0</v>
          </cell>
          <cell r="C13">
            <v>0</v>
          </cell>
        </row>
        <row r="14">
          <cell r="A14" t="str">
            <v>彭碧茂</v>
          </cell>
          <cell r="B14">
            <v>0</v>
          </cell>
          <cell r="C14">
            <v>0</v>
          </cell>
        </row>
        <row r="15">
          <cell r="A15" t="str">
            <v>阮隆南</v>
          </cell>
          <cell r="B15">
            <v>0</v>
          </cell>
          <cell r="C15">
            <v>0</v>
          </cell>
        </row>
        <row r="16">
          <cell r="A16" t="str">
            <v>谢江</v>
          </cell>
          <cell r="B16">
            <v>0</v>
          </cell>
          <cell r="C16">
            <v>0</v>
          </cell>
        </row>
        <row r="17">
          <cell r="A17" t="str">
            <v>叶万里</v>
          </cell>
          <cell r="B17">
            <v>0</v>
          </cell>
          <cell r="C17">
            <v>0</v>
          </cell>
        </row>
        <row r="18">
          <cell r="A18" t="str">
            <v>赵洋博</v>
          </cell>
          <cell r="B18">
            <v>2.75</v>
          </cell>
          <cell r="C18">
            <v>0</v>
          </cell>
        </row>
        <row r="19">
          <cell r="A19" t="str">
            <v>程能燕</v>
          </cell>
          <cell r="B19">
            <v>2.375</v>
          </cell>
          <cell r="C19">
            <v>0</v>
          </cell>
        </row>
        <row r="20">
          <cell r="A20" t="str">
            <v>吴俊</v>
          </cell>
          <cell r="B20">
            <v>0</v>
          </cell>
          <cell r="C20">
            <v>0</v>
          </cell>
          <cell r="D20">
            <v>1</v>
          </cell>
        </row>
        <row r="21">
          <cell r="A21" t="str">
            <v>胡琴（离职）</v>
          </cell>
          <cell r="B21">
            <v>0.25</v>
          </cell>
          <cell r="C21">
            <v>0</v>
          </cell>
        </row>
        <row r="22">
          <cell r="A22" t="str">
            <v>周晓珍</v>
          </cell>
          <cell r="B22">
            <v>0</v>
          </cell>
          <cell r="C22">
            <v>0</v>
          </cell>
        </row>
        <row r="23">
          <cell r="A23" t="str">
            <v>覃荣权</v>
          </cell>
          <cell r="B23">
            <v>0</v>
          </cell>
          <cell r="C23">
            <v>0</v>
          </cell>
        </row>
        <row r="24">
          <cell r="A24" t="str">
            <v>黄培豪</v>
          </cell>
          <cell r="B24">
            <v>0</v>
          </cell>
          <cell r="C24">
            <v>5.25</v>
          </cell>
        </row>
        <row r="25">
          <cell r="A25" t="str">
            <v>黄熙文（离职）</v>
          </cell>
          <cell r="B25">
            <v>0</v>
          </cell>
          <cell r="C25">
            <v>0</v>
          </cell>
        </row>
        <row r="26">
          <cell r="A26" t="str">
            <v>赖翔</v>
          </cell>
          <cell r="B26">
            <v>0</v>
          </cell>
          <cell r="C26">
            <v>0</v>
          </cell>
        </row>
        <row r="27">
          <cell r="A27" t="str">
            <v>廖玉苗</v>
          </cell>
          <cell r="B27">
            <v>0</v>
          </cell>
          <cell r="C27">
            <v>0.875</v>
          </cell>
        </row>
        <row r="28">
          <cell r="A28" t="str">
            <v>罗艳刚</v>
          </cell>
          <cell r="B28">
            <v>0</v>
          </cell>
          <cell r="C28">
            <v>0</v>
          </cell>
        </row>
        <row r="29">
          <cell r="A29" t="str">
            <v>马晨宇</v>
          </cell>
          <cell r="B29">
            <v>0</v>
          </cell>
          <cell r="C29">
            <v>0</v>
          </cell>
        </row>
        <row r="30">
          <cell r="A30" t="str">
            <v>潘洪波</v>
          </cell>
          <cell r="B30">
            <v>0</v>
          </cell>
          <cell r="C30">
            <v>0</v>
          </cell>
        </row>
        <row r="31">
          <cell r="A31" t="str">
            <v>王浩轩</v>
          </cell>
          <cell r="B31">
            <v>3.625</v>
          </cell>
          <cell r="C31">
            <v>0</v>
          </cell>
        </row>
        <row r="32">
          <cell r="A32" t="str">
            <v>杨树</v>
          </cell>
          <cell r="B32">
            <v>0</v>
          </cell>
          <cell r="C32">
            <v>0</v>
          </cell>
        </row>
        <row r="33">
          <cell r="A33" t="str">
            <v>余峰</v>
          </cell>
          <cell r="B33">
            <v>0</v>
          </cell>
          <cell r="C33">
            <v>0.75</v>
          </cell>
        </row>
        <row r="34">
          <cell r="A34" t="str">
            <v>赵华瑞（离职）</v>
          </cell>
          <cell r="B34">
            <v>0</v>
          </cell>
          <cell r="C34">
            <v>0</v>
          </cell>
        </row>
        <row r="35">
          <cell r="A35" t="str">
            <v>周蒙达</v>
          </cell>
          <cell r="B35">
            <v>0</v>
          </cell>
          <cell r="C35">
            <v>0</v>
          </cell>
        </row>
        <row r="36">
          <cell r="A36" t="str">
            <v>小翼</v>
          </cell>
          <cell r="B36">
            <v>0</v>
          </cell>
          <cell r="C36">
            <v>0</v>
          </cell>
        </row>
        <row r="37">
          <cell r="A37" t="str">
            <v>杨小庞</v>
          </cell>
          <cell r="B37">
            <v>8.75</v>
          </cell>
          <cell r="C37">
            <v>0</v>
          </cell>
        </row>
        <row r="38">
          <cell r="A38" t="str">
            <v>杨宇航</v>
          </cell>
          <cell r="B38">
            <v>2</v>
          </cell>
          <cell r="C38">
            <v>0</v>
          </cell>
        </row>
        <row r="39">
          <cell r="A39" t="str">
            <v>沈艳</v>
          </cell>
          <cell r="B39">
            <v>3</v>
          </cell>
          <cell r="C39">
            <v>0</v>
          </cell>
        </row>
        <row r="40">
          <cell r="A40" t="str">
            <v>肖添赢</v>
          </cell>
          <cell r="B40">
            <v>3</v>
          </cell>
          <cell r="C40">
            <v>0</v>
          </cell>
        </row>
        <row r="41">
          <cell r="A41" t="str">
            <v>严欣琳</v>
          </cell>
          <cell r="B41">
            <v>4</v>
          </cell>
          <cell r="C41">
            <v>0.125</v>
          </cell>
        </row>
        <row r="42">
          <cell r="A42" t="str">
            <v>叶丽芳</v>
          </cell>
          <cell r="B42">
            <v>1.75</v>
          </cell>
          <cell r="C42">
            <v>0</v>
          </cell>
        </row>
        <row r="43">
          <cell r="A43" t="str">
            <v>余晶晶</v>
          </cell>
          <cell r="B43">
            <v>3.75</v>
          </cell>
          <cell r="C43">
            <v>0</v>
          </cell>
        </row>
        <row r="44">
          <cell r="A44" t="str">
            <v>刘隔</v>
          </cell>
          <cell r="B44">
            <v>0</v>
          </cell>
          <cell r="C44">
            <v>0</v>
          </cell>
        </row>
        <row r="45">
          <cell r="A45" t="str">
            <v>潘琳玲</v>
          </cell>
          <cell r="B45">
            <v>0</v>
          </cell>
          <cell r="C45">
            <v>0</v>
          </cell>
        </row>
        <row r="46">
          <cell r="A46" t="str">
            <v>彭小芹</v>
          </cell>
          <cell r="B46">
            <v>0</v>
          </cell>
          <cell r="C46">
            <v>0</v>
          </cell>
        </row>
        <row r="47">
          <cell r="A47" t="str">
            <v>陶耀斌</v>
          </cell>
          <cell r="B47">
            <v>0</v>
          </cell>
          <cell r="C47">
            <v>0</v>
          </cell>
        </row>
        <row r="48">
          <cell r="B48">
            <v>37.875</v>
          </cell>
          <cell r="C48">
            <v>7</v>
          </cell>
          <cell r="D48">
            <v>2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月度汇总"/>
      <sheetName val="每日统计"/>
      <sheetName val="原始记录"/>
      <sheetName val="打卡时间"/>
    </sheetNames>
    <sheetDataSet>
      <sheetData sheetId="0">
        <row r="1">
          <cell r="A1" t="str">
            <v>月度汇总表 统计日期：2024-01-01 至 2024-01-26</v>
          </cell>
        </row>
        <row r="2">
          <cell r="A2" t="str">
            <v>报表生成时间：2024-01-26 11:40</v>
          </cell>
        </row>
        <row r="3">
          <cell r="A3" t="str">
            <v>姓名</v>
          </cell>
          <cell r="B3" t="str">
            <v>考勤组</v>
          </cell>
          <cell r="C3" t="str">
            <v>部门</v>
          </cell>
          <cell r="D3" t="str">
            <v>工号</v>
          </cell>
          <cell r="E3" t="str">
            <v>职位</v>
          </cell>
          <cell r="F3" t="str">
            <v>UserId</v>
          </cell>
          <cell r="G3" t="str">
            <v>出勤天数</v>
          </cell>
          <cell r="H3" t="str">
            <v>休息天数</v>
          </cell>
          <cell r="I3" t="str">
            <v>工作时长</v>
          </cell>
          <cell r="J3" t="str">
            <v>迟到次数</v>
          </cell>
          <cell r="K3" t="str">
            <v>迟到时长</v>
          </cell>
          <cell r="L3" t="str">
            <v>严重迟到次数</v>
          </cell>
          <cell r="M3" t="str">
            <v>严重迟到时长</v>
          </cell>
          <cell r="N3" t="str">
            <v>旷工迟到天数</v>
          </cell>
          <cell r="O3" t="str">
            <v>早退次数</v>
          </cell>
          <cell r="P3" t="str">
            <v>早退时长</v>
          </cell>
          <cell r="Q3" t="str">
            <v>上班缺卡次数</v>
          </cell>
          <cell r="R3" t="str">
            <v>下班缺卡次数</v>
          </cell>
          <cell r="S3" t="str">
            <v>旷工天数</v>
          </cell>
          <cell r="T3" t="str">
            <v>出差</v>
          </cell>
          <cell r="U3" t="str">
            <v>外出</v>
          </cell>
          <cell r="V3" t="str">
            <v>请假</v>
          </cell>
        </row>
        <row r="3">
          <cell r="Z3" t="str">
            <v>加班-审批单统计</v>
          </cell>
        </row>
        <row r="4">
          <cell r="T4" t="str">
            <v>(天)</v>
          </cell>
        </row>
        <row r="4">
          <cell r="V4" t="str">
            <v>事假</v>
          </cell>
        </row>
        <row r="4">
          <cell r="X4" t="str">
            <v>病假(天)</v>
          </cell>
          <cell r="Y4" t="str">
            <v>调休</v>
          </cell>
        </row>
        <row r="5">
          <cell r="A5" t="str">
            <v>陶晋</v>
          </cell>
          <cell r="B5" t="str">
            <v>未加入考勤组</v>
          </cell>
          <cell r="C5" t="str">
            <v>观察员</v>
          </cell>
        </row>
        <row r="5">
          <cell r="E5" t="str">
            <v>观察员</v>
          </cell>
          <cell r="F5" t="str">
            <v>04686954181220245</v>
          </cell>
          <cell r="G5">
            <v>0</v>
          </cell>
          <cell r="H5">
            <v>0</v>
          </cell>
          <cell r="I5" t="str">
            <v>0</v>
          </cell>
          <cell r="J5">
            <v>0</v>
          </cell>
          <cell r="K5" t="str">
            <v>0</v>
          </cell>
          <cell r="L5">
            <v>0</v>
          </cell>
          <cell r="M5" t="str">
            <v>0</v>
          </cell>
          <cell r="N5">
            <v>0</v>
          </cell>
          <cell r="O5">
            <v>0</v>
          </cell>
          <cell r="P5" t="str">
            <v>0</v>
          </cell>
          <cell r="Q5">
            <v>0</v>
          </cell>
          <cell r="R5">
            <v>0</v>
          </cell>
          <cell r="S5">
            <v>0</v>
          </cell>
        </row>
        <row r="5">
          <cell r="W5">
            <v>0</v>
          </cell>
        </row>
        <row r="5">
          <cell r="AA5">
            <v>0</v>
          </cell>
        </row>
        <row r="6">
          <cell r="A6" t="str">
            <v>陶琦</v>
          </cell>
          <cell r="B6" t="str">
            <v>未加入考勤组</v>
          </cell>
          <cell r="C6" t="str">
            <v>观察员</v>
          </cell>
        </row>
        <row r="6">
          <cell r="F6" t="str">
            <v>08554325331223792</v>
          </cell>
          <cell r="G6">
            <v>0</v>
          </cell>
          <cell r="H6">
            <v>0</v>
          </cell>
          <cell r="I6" t="str">
            <v>0</v>
          </cell>
          <cell r="J6">
            <v>0</v>
          </cell>
          <cell r="K6" t="str">
            <v>0</v>
          </cell>
          <cell r="L6">
            <v>0</v>
          </cell>
          <cell r="M6" t="str">
            <v>0</v>
          </cell>
          <cell r="N6">
            <v>0</v>
          </cell>
          <cell r="O6">
            <v>0</v>
          </cell>
          <cell r="P6" t="str">
            <v>0</v>
          </cell>
          <cell r="Q6">
            <v>0</v>
          </cell>
          <cell r="R6">
            <v>0</v>
          </cell>
          <cell r="S6">
            <v>0</v>
          </cell>
        </row>
        <row r="6">
          <cell r="W6">
            <v>0</v>
          </cell>
        </row>
        <row r="6">
          <cell r="AA6">
            <v>0</v>
          </cell>
        </row>
        <row r="7">
          <cell r="A7" t="str">
            <v>王冬梅</v>
          </cell>
          <cell r="B7" t="str">
            <v>未加入考勤组</v>
          </cell>
          <cell r="C7" t="str">
            <v>观察员</v>
          </cell>
        </row>
        <row r="7">
          <cell r="F7" t="str">
            <v>092535084729100324</v>
          </cell>
          <cell r="G7">
            <v>0</v>
          </cell>
          <cell r="H7">
            <v>0</v>
          </cell>
          <cell r="I7" t="str">
            <v>0</v>
          </cell>
          <cell r="J7">
            <v>0</v>
          </cell>
          <cell r="K7" t="str">
            <v>0</v>
          </cell>
          <cell r="L7">
            <v>0</v>
          </cell>
          <cell r="M7" t="str">
            <v>0</v>
          </cell>
          <cell r="N7">
            <v>0</v>
          </cell>
          <cell r="O7">
            <v>0</v>
          </cell>
          <cell r="P7" t="str">
            <v>0</v>
          </cell>
          <cell r="Q7">
            <v>0</v>
          </cell>
          <cell r="R7">
            <v>0</v>
          </cell>
          <cell r="S7">
            <v>0</v>
          </cell>
        </row>
        <row r="7">
          <cell r="W7">
            <v>0</v>
          </cell>
        </row>
        <row r="7">
          <cell r="AA7">
            <v>0</v>
          </cell>
        </row>
        <row r="8">
          <cell r="A8" t="str">
            <v>章杰</v>
          </cell>
          <cell r="B8" t="str">
            <v>内勤人员</v>
          </cell>
          <cell r="C8" t="str">
            <v>销售中心</v>
          </cell>
        </row>
        <row r="8">
          <cell r="E8" t="str">
            <v>业务经理</v>
          </cell>
          <cell r="F8" t="str">
            <v>16966577850757373</v>
          </cell>
          <cell r="G8">
            <v>17</v>
          </cell>
          <cell r="H8">
            <v>0</v>
          </cell>
          <cell r="I8" t="str">
            <v>106小时24分钟</v>
          </cell>
          <cell r="J8">
            <v>6</v>
          </cell>
          <cell r="K8" t="str">
            <v>43分钟</v>
          </cell>
          <cell r="L8">
            <v>0</v>
          </cell>
          <cell r="M8" t="str">
            <v>0</v>
          </cell>
          <cell r="N8">
            <v>1</v>
          </cell>
          <cell r="O8">
            <v>0</v>
          </cell>
          <cell r="P8" t="str">
            <v>0</v>
          </cell>
          <cell r="Q8">
            <v>1</v>
          </cell>
          <cell r="R8">
            <v>2</v>
          </cell>
          <cell r="S8">
            <v>2</v>
          </cell>
          <cell r="T8">
            <v>6</v>
          </cell>
        </row>
        <row r="8">
          <cell r="W8">
            <v>0</v>
          </cell>
        </row>
        <row r="8">
          <cell r="AA8">
            <v>0</v>
          </cell>
        </row>
        <row r="9">
          <cell r="A9" t="str">
            <v>张晓</v>
          </cell>
          <cell r="B9" t="str">
            <v>内勤人员</v>
          </cell>
          <cell r="C9" t="str">
            <v>销售中心</v>
          </cell>
        </row>
        <row r="9">
          <cell r="E9" t="str">
            <v>业务经理</v>
          </cell>
          <cell r="F9" t="str">
            <v>0210696312781107</v>
          </cell>
          <cell r="G9">
            <v>0</v>
          </cell>
          <cell r="H9">
            <v>0</v>
          </cell>
          <cell r="I9" t="str">
            <v>0</v>
          </cell>
          <cell r="J9">
            <v>0</v>
          </cell>
          <cell r="K9" t="str">
            <v>0</v>
          </cell>
          <cell r="L9">
            <v>0</v>
          </cell>
          <cell r="M9" t="str">
            <v>0</v>
          </cell>
          <cell r="N9">
            <v>0</v>
          </cell>
          <cell r="O9">
            <v>0</v>
          </cell>
          <cell r="P9" t="str">
            <v>0</v>
          </cell>
          <cell r="Q9">
            <v>0</v>
          </cell>
          <cell r="R9">
            <v>0</v>
          </cell>
          <cell r="S9">
            <v>18</v>
          </cell>
        </row>
        <row r="9">
          <cell r="W9">
            <v>0</v>
          </cell>
        </row>
        <row r="9">
          <cell r="AA9">
            <v>0</v>
          </cell>
        </row>
        <row r="10">
          <cell r="A10" t="str">
            <v>柏涛</v>
          </cell>
          <cell r="B10" t="str">
            <v>单休组</v>
          </cell>
          <cell r="C10" t="str">
            <v>运营中心-工程部</v>
          </cell>
        </row>
        <row r="10">
          <cell r="E10" t="str">
            <v>网络工程师</v>
          </cell>
          <cell r="F10" t="str">
            <v>17000162314722123</v>
          </cell>
          <cell r="G10">
            <v>21</v>
          </cell>
          <cell r="H10">
            <v>5</v>
          </cell>
          <cell r="I10" t="str">
            <v>216小时14分钟</v>
          </cell>
          <cell r="J10">
            <v>0</v>
          </cell>
          <cell r="K10" t="str">
            <v>0</v>
          </cell>
          <cell r="L10">
            <v>0</v>
          </cell>
          <cell r="M10" t="str">
            <v>0</v>
          </cell>
          <cell r="N10">
            <v>0</v>
          </cell>
          <cell r="O10">
            <v>0</v>
          </cell>
          <cell r="P10" t="str">
            <v>0</v>
          </cell>
          <cell r="Q10">
            <v>0</v>
          </cell>
          <cell r="R10">
            <v>0</v>
          </cell>
          <cell r="S10">
            <v>0</v>
          </cell>
        </row>
        <row r="10">
          <cell r="W10">
            <v>0</v>
          </cell>
        </row>
        <row r="10">
          <cell r="AA10">
            <v>0</v>
          </cell>
        </row>
        <row r="11">
          <cell r="A11" t="str">
            <v>黄培豪</v>
          </cell>
          <cell r="B11" t="str">
            <v>单休组</v>
          </cell>
          <cell r="C11" t="str">
            <v>运营中心-工程部</v>
          </cell>
        </row>
        <row r="11">
          <cell r="E11" t="str">
            <v>运维工程师（广深驻点）</v>
          </cell>
          <cell r="F11" t="str">
            <v>15571869017047598</v>
          </cell>
          <cell r="G11">
            <v>24</v>
          </cell>
          <cell r="H11">
            <v>4</v>
          </cell>
          <cell r="I11" t="str">
            <v>237小时45分钟</v>
          </cell>
          <cell r="J11">
            <v>0</v>
          </cell>
          <cell r="K11" t="str">
            <v>0</v>
          </cell>
          <cell r="L11">
            <v>0</v>
          </cell>
          <cell r="M11" t="str">
            <v>0</v>
          </cell>
          <cell r="N11">
            <v>0</v>
          </cell>
          <cell r="O11">
            <v>0</v>
          </cell>
          <cell r="P11" t="str">
            <v>0</v>
          </cell>
          <cell r="Q11">
            <v>0</v>
          </cell>
          <cell r="R11">
            <v>0</v>
          </cell>
          <cell r="S11">
            <v>0</v>
          </cell>
        </row>
        <row r="11">
          <cell r="W11">
            <v>0</v>
          </cell>
        </row>
        <row r="11">
          <cell r="AA11">
            <v>0</v>
          </cell>
        </row>
        <row r="12">
          <cell r="A12" t="str">
            <v>黄熙文</v>
          </cell>
          <cell r="B12" t="str">
            <v>单休组</v>
          </cell>
          <cell r="C12" t="str">
            <v>运营中心-工程部</v>
          </cell>
        </row>
        <row r="12">
          <cell r="E12" t="str">
            <v>网络工程师</v>
          </cell>
          <cell r="F12" t="str">
            <v>16723724365623301</v>
          </cell>
          <cell r="G12">
            <v>25</v>
          </cell>
          <cell r="H12">
            <v>4</v>
          </cell>
          <cell r="I12" t="str">
            <v>286小时31分钟</v>
          </cell>
          <cell r="J12">
            <v>0</v>
          </cell>
          <cell r="K12" t="str">
            <v>0</v>
          </cell>
          <cell r="L12">
            <v>0</v>
          </cell>
          <cell r="M12" t="str">
            <v>0</v>
          </cell>
          <cell r="N12">
            <v>0</v>
          </cell>
          <cell r="O12">
            <v>0</v>
          </cell>
          <cell r="P12" t="str">
            <v>0</v>
          </cell>
          <cell r="Q12">
            <v>0</v>
          </cell>
          <cell r="R12">
            <v>0</v>
          </cell>
          <cell r="S12">
            <v>0</v>
          </cell>
        </row>
        <row r="12">
          <cell r="W12">
            <v>0</v>
          </cell>
        </row>
        <row r="12">
          <cell r="AA12">
            <v>0</v>
          </cell>
        </row>
        <row r="13">
          <cell r="A13" t="str">
            <v>赖翔</v>
          </cell>
          <cell r="B13" t="str">
            <v>单休组</v>
          </cell>
          <cell r="C13" t="str">
            <v>运营中心-工程部</v>
          </cell>
        </row>
        <row r="13">
          <cell r="E13" t="str">
            <v>网络工程师</v>
          </cell>
          <cell r="F13" t="str">
            <v>16752138561155641</v>
          </cell>
          <cell r="G13">
            <v>25</v>
          </cell>
          <cell r="H13">
            <v>5</v>
          </cell>
          <cell r="I13" t="str">
            <v>277小时51分钟</v>
          </cell>
          <cell r="J13">
            <v>0</v>
          </cell>
          <cell r="K13" t="str">
            <v>0</v>
          </cell>
          <cell r="L13">
            <v>0</v>
          </cell>
          <cell r="M13" t="str">
            <v>0</v>
          </cell>
          <cell r="N13">
            <v>0</v>
          </cell>
          <cell r="O13">
            <v>0</v>
          </cell>
          <cell r="P13" t="str">
            <v>0</v>
          </cell>
          <cell r="Q13">
            <v>0</v>
          </cell>
          <cell r="R13">
            <v>2</v>
          </cell>
          <cell r="S13">
            <v>0</v>
          </cell>
        </row>
        <row r="13">
          <cell r="W13">
            <v>0</v>
          </cell>
        </row>
        <row r="13">
          <cell r="AA13">
            <v>0</v>
          </cell>
        </row>
        <row r="14">
          <cell r="A14" t="str">
            <v>李龙剑</v>
          </cell>
          <cell r="B14" t="str">
            <v>单休组</v>
          </cell>
          <cell r="C14" t="str">
            <v>运营中心-工程部</v>
          </cell>
        </row>
        <row r="14">
          <cell r="E14" t="str">
            <v>运维工程师（武汉驻点）</v>
          </cell>
          <cell r="F14" t="str">
            <v>17034831009909650</v>
          </cell>
          <cell r="G14">
            <v>22</v>
          </cell>
          <cell r="H14">
            <v>5</v>
          </cell>
          <cell r="I14" t="str">
            <v>224小时25分钟</v>
          </cell>
          <cell r="J14">
            <v>4</v>
          </cell>
          <cell r="K14" t="str">
            <v>1小时21分钟</v>
          </cell>
          <cell r="L14">
            <v>0</v>
          </cell>
          <cell r="M14" t="str">
            <v>0</v>
          </cell>
          <cell r="N14">
            <v>0</v>
          </cell>
          <cell r="O14">
            <v>0</v>
          </cell>
          <cell r="P14" t="str">
            <v>0</v>
          </cell>
          <cell r="Q14">
            <v>0</v>
          </cell>
          <cell r="R14">
            <v>0</v>
          </cell>
          <cell r="S14">
            <v>0</v>
          </cell>
        </row>
        <row r="14">
          <cell r="W14">
            <v>0</v>
          </cell>
        </row>
        <row r="14">
          <cell r="AA14">
            <v>0</v>
          </cell>
        </row>
        <row r="15">
          <cell r="A15" t="str">
            <v>廖玉苗</v>
          </cell>
          <cell r="B15" t="str">
            <v>单休组</v>
          </cell>
          <cell r="C15" t="str">
            <v>运营中心-工程部</v>
          </cell>
        </row>
        <row r="15">
          <cell r="E15" t="str">
            <v>主管助理</v>
          </cell>
          <cell r="F15" t="str">
            <v>15880591427202813</v>
          </cell>
          <cell r="G15">
            <v>0</v>
          </cell>
          <cell r="H15">
            <v>4</v>
          </cell>
          <cell r="I15" t="str">
            <v>0</v>
          </cell>
          <cell r="J15">
            <v>0</v>
          </cell>
          <cell r="K15" t="str">
            <v>0</v>
          </cell>
          <cell r="L15">
            <v>0</v>
          </cell>
          <cell r="M15" t="str">
            <v>0</v>
          </cell>
          <cell r="N15">
            <v>0</v>
          </cell>
          <cell r="O15">
            <v>0</v>
          </cell>
          <cell r="P15" t="str">
            <v>0</v>
          </cell>
          <cell r="Q15">
            <v>0</v>
          </cell>
          <cell r="R15">
            <v>0</v>
          </cell>
          <cell r="S15">
            <v>21</v>
          </cell>
        </row>
        <row r="15">
          <cell r="W15">
            <v>0</v>
          </cell>
        </row>
        <row r="15">
          <cell r="AA15">
            <v>0</v>
          </cell>
        </row>
        <row r="16">
          <cell r="A16" t="str">
            <v>凌天</v>
          </cell>
          <cell r="B16" t="str">
            <v>单休组</v>
          </cell>
          <cell r="C16" t="str">
            <v>运营中心-工程部</v>
          </cell>
        </row>
        <row r="16">
          <cell r="E16" t="str">
            <v>网络工程师</v>
          </cell>
          <cell r="F16" t="str">
            <v>17001052156953876</v>
          </cell>
          <cell r="G16">
            <v>23</v>
          </cell>
          <cell r="H16">
            <v>4</v>
          </cell>
          <cell r="I16" t="str">
            <v>162小时20分钟</v>
          </cell>
          <cell r="J16">
            <v>2</v>
          </cell>
          <cell r="K16" t="str">
            <v>13分钟</v>
          </cell>
          <cell r="L16">
            <v>1</v>
          </cell>
          <cell r="M16" t="str">
            <v>32分钟</v>
          </cell>
          <cell r="N16">
            <v>0</v>
          </cell>
          <cell r="O16">
            <v>0</v>
          </cell>
          <cell r="P16" t="str">
            <v>0</v>
          </cell>
          <cell r="Q16">
            <v>2</v>
          </cell>
          <cell r="R16">
            <v>6</v>
          </cell>
          <cell r="S16">
            <v>1</v>
          </cell>
        </row>
        <row r="16">
          <cell r="W16">
            <v>0</v>
          </cell>
        </row>
        <row r="16">
          <cell r="AA16">
            <v>0</v>
          </cell>
        </row>
        <row r="17">
          <cell r="A17" t="str">
            <v>罗艳刚</v>
          </cell>
          <cell r="B17" t="str">
            <v>单休组</v>
          </cell>
          <cell r="C17" t="str">
            <v>运营中心-工程部</v>
          </cell>
        </row>
        <row r="17">
          <cell r="E17" t="str">
            <v>运维工程师（成都驻点）</v>
          </cell>
          <cell r="F17" t="str">
            <v>16780856415633568</v>
          </cell>
          <cell r="G17">
            <v>19</v>
          </cell>
          <cell r="H17">
            <v>4</v>
          </cell>
          <cell r="I17" t="str">
            <v>79小时2分钟</v>
          </cell>
          <cell r="J17">
            <v>2</v>
          </cell>
          <cell r="K17" t="str">
            <v>2分钟</v>
          </cell>
          <cell r="L17">
            <v>0</v>
          </cell>
          <cell r="M17" t="str">
            <v>0</v>
          </cell>
          <cell r="N17">
            <v>0</v>
          </cell>
          <cell r="O17">
            <v>0</v>
          </cell>
          <cell r="P17" t="str">
            <v>0</v>
          </cell>
          <cell r="Q17">
            <v>10</v>
          </cell>
          <cell r="R17">
            <v>1</v>
          </cell>
          <cell r="S17">
            <v>3</v>
          </cell>
        </row>
        <row r="17">
          <cell r="W17">
            <v>0</v>
          </cell>
        </row>
        <row r="17">
          <cell r="AA17">
            <v>0</v>
          </cell>
        </row>
        <row r="18">
          <cell r="A18" t="str">
            <v>罗勇军</v>
          </cell>
          <cell r="B18" t="str">
            <v>单休组</v>
          </cell>
          <cell r="C18" t="str">
            <v>运营中心-工程部</v>
          </cell>
        </row>
        <row r="18">
          <cell r="E18" t="str">
            <v>运维工程师（成都驻点）</v>
          </cell>
          <cell r="F18" t="str">
            <v>16908878546251854</v>
          </cell>
          <cell r="G18">
            <v>1</v>
          </cell>
          <cell r="H18">
            <v>3</v>
          </cell>
          <cell r="I18" t="str">
            <v>0</v>
          </cell>
          <cell r="J18">
            <v>0</v>
          </cell>
          <cell r="K18" t="str">
            <v>0</v>
          </cell>
          <cell r="L18">
            <v>0</v>
          </cell>
          <cell r="M18" t="str">
            <v>0</v>
          </cell>
          <cell r="N18">
            <v>0</v>
          </cell>
          <cell r="O18">
            <v>0</v>
          </cell>
          <cell r="P18" t="str">
            <v>0</v>
          </cell>
          <cell r="Q18">
            <v>1</v>
          </cell>
          <cell r="R18">
            <v>0</v>
          </cell>
          <cell r="S18">
            <v>21</v>
          </cell>
        </row>
        <row r="18">
          <cell r="W18">
            <v>0</v>
          </cell>
        </row>
        <row r="18">
          <cell r="AA18">
            <v>0</v>
          </cell>
        </row>
        <row r="19">
          <cell r="A19" t="str">
            <v>马晨宇</v>
          </cell>
          <cell r="B19" t="str">
            <v>单休组</v>
          </cell>
          <cell r="C19" t="str">
            <v>运营中心-工程部</v>
          </cell>
        </row>
        <row r="19">
          <cell r="E19" t="str">
            <v>网络工程师</v>
          </cell>
          <cell r="F19" t="str">
            <v>16758375095883038</v>
          </cell>
          <cell r="G19">
            <v>12</v>
          </cell>
          <cell r="H19">
            <v>4</v>
          </cell>
          <cell r="I19" t="str">
            <v>0</v>
          </cell>
          <cell r="J19">
            <v>0</v>
          </cell>
          <cell r="K19" t="str">
            <v>0</v>
          </cell>
          <cell r="L19">
            <v>0</v>
          </cell>
          <cell r="M19" t="str">
            <v>0</v>
          </cell>
          <cell r="N19">
            <v>0</v>
          </cell>
          <cell r="O19">
            <v>0</v>
          </cell>
          <cell r="P19" t="str">
            <v>0</v>
          </cell>
          <cell r="Q19">
            <v>0</v>
          </cell>
          <cell r="R19">
            <v>11</v>
          </cell>
          <cell r="S19">
            <v>10</v>
          </cell>
        </row>
        <row r="19">
          <cell r="W19">
            <v>0</v>
          </cell>
        </row>
        <row r="19">
          <cell r="AA19">
            <v>0</v>
          </cell>
        </row>
        <row r="20">
          <cell r="A20" t="str">
            <v>潘洪波</v>
          </cell>
          <cell r="B20" t="str">
            <v>单休组</v>
          </cell>
          <cell r="C20" t="str">
            <v>运营中心-工程部</v>
          </cell>
        </row>
        <row r="20">
          <cell r="E20" t="str">
            <v>运维工程师（武汉驻点）</v>
          </cell>
          <cell r="F20" t="str">
            <v>16809515721689043</v>
          </cell>
          <cell r="G20">
            <v>22</v>
          </cell>
          <cell r="H20">
            <v>4</v>
          </cell>
          <cell r="I20" t="str">
            <v>222小时40分钟</v>
          </cell>
          <cell r="J20">
            <v>0</v>
          </cell>
          <cell r="K20" t="str">
            <v>0</v>
          </cell>
          <cell r="L20">
            <v>0</v>
          </cell>
          <cell r="M20" t="str">
            <v>0</v>
          </cell>
          <cell r="N20">
            <v>0</v>
          </cell>
          <cell r="O20">
            <v>0</v>
          </cell>
          <cell r="P20" t="str">
            <v>0</v>
          </cell>
          <cell r="Q20">
            <v>0</v>
          </cell>
          <cell r="R20">
            <v>0</v>
          </cell>
          <cell r="S20">
            <v>0</v>
          </cell>
        </row>
        <row r="20">
          <cell r="W20">
            <v>0</v>
          </cell>
        </row>
        <row r="20">
          <cell r="AA20">
            <v>0</v>
          </cell>
        </row>
        <row r="21">
          <cell r="A21" t="str">
            <v>石培元</v>
          </cell>
          <cell r="B21" t="str">
            <v>单休组</v>
          </cell>
          <cell r="C21" t="str">
            <v>运营中心-工程部</v>
          </cell>
        </row>
        <row r="21">
          <cell r="E21" t="str">
            <v>网络工程师</v>
          </cell>
          <cell r="F21" t="str">
            <v>17012424231811061</v>
          </cell>
          <cell r="G21">
            <v>25</v>
          </cell>
          <cell r="H21">
            <v>4</v>
          </cell>
          <cell r="I21" t="str">
            <v>283小时14分钟</v>
          </cell>
          <cell r="J21">
            <v>0</v>
          </cell>
          <cell r="K21" t="str">
            <v>0</v>
          </cell>
          <cell r="L21">
            <v>0</v>
          </cell>
          <cell r="M21" t="str">
            <v>0</v>
          </cell>
          <cell r="N21">
            <v>0</v>
          </cell>
          <cell r="O21">
            <v>0</v>
          </cell>
          <cell r="P21" t="str">
            <v>0</v>
          </cell>
          <cell r="Q21">
            <v>0</v>
          </cell>
          <cell r="R21">
            <v>0</v>
          </cell>
          <cell r="S21">
            <v>0</v>
          </cell>
        </row>
        <row r="21">
          <cell r="W21">
            <v>0</v>
          </cell>
        </row>
        <row r="21">
          <cell r="AA21">
            <v>0</v>
          </cell>
        </row>
        <row r="22">
          <cell r="A22" t="str">
            <v>肖添赢</v>
          </cell>
          <cell r="B22" t="str">
            <v>单休组</v>
          </cell>
          <cell r="C22" t="str">
            <v>运营中心-工程部</v>
          </cell>
        </row>
        <row r="22">
          <cell r="E22" t="str">
            <v>工程主管</v>
          </cell>
          <cell r="F22" t="str">
            <v>15918367788347225</v>
          </cell>
          <cell r="G22">
            <v>18</v>
          </cell>
          <cell r="H22">
            <v>0</v>
          </cell>
          <cell r="I22" t="str">
            <v>0</v>
          </cell>
          <cell r="J22">
            <v>0</v>
          </cell>
          <cell r="K22" t="str">
            <v>0</v>
          </cell>
          <cell r="L22">
            <v>0</v>
          </cell>
          <cell r="M22" t="str">
            <v>0</v>
          </cell>
          <cell r="N22">
            <v>0</v>
          </cell>
          <cell r="O22">
            <v>0</v>
          </cell>
          <cell r="P22" t="str">
            <v>0</v>
          </cell>
          <cell r="Q22">
            <v>0</v>
          </cell>
          <cell r="R22">
            <v>0</v>
          </cell>
          <cell r="S22">
            <v>0</v>
          </cell>
        </row>
        <row r="22">
          <cell r="V22">
            <v>3</v>
          </cell>
          <cell r="W22">
            <v>0.375</v>
          </cell>
        </row>
        <row r="22">
          <cell r="AA22">
            <v>0</v>
          </cell>
        </row>
        <row r="23">
          <cell r="A23" t="str">
            <v>谢江</v>
          </cell>
          <cell r="B23" t="str">
            <v>单休组</v>
          </cell>
          <cell r="C23" t="str">
            <v>运营中心-工程部</v>
          </cell>
        </row>
        <row r="23">
          <cell r="E23" t="str">
            <v>网络工程师</v>
          </cell>
          <cell r="F23" t="str">
            <v>16417780499853735</v>
          </cell>
          <cell r="G23">
            <v>23</v>
          </cell>
          <cell r="H23">
            <v>5</v>
          </cell>
          <cell r="I23" t="str">
            <v>244小时34分钟</v>
          </cell>
          <cell r="J23">
            <v>0</v>
          </cell>
          <cell r="K23" t="str">
            <v>0</v>
          </cell>
          <cell r="L23">
            <v>0</v>
          </cell>
          <cell r="M23" t="str">
            <v>0</v>
          </cell>
          <cell r="N23">
            <v>0</v>
          </cell>
          <cell r="O23">
            <v>0</v>
          </cell>
          <cell r="P23" t="str">
            <v>0</v>
          </cell>
          <cell r="Q23">
            <v>0</v>
          </cell>
          <cell r="R23">
            <v>0</v>
          </cell>
          <cell r="S23">
            <v>0</v>
          </cell>
        </row>
        <row r="23">
          <cell r="W23">
            <v>0</v>
          </cell>
        </row>
        <row r="23">
          <cell r="AA23">
            <v>0</v>
          </cell>
        </row>
        <row r="24">
          <cell r="A24" t="str">
            <v>杨树</v>
          </cell>
          <cell r="B24" t="str">
            <v>单休组</v>
          </cell>
          <cell r="C24" t="str">
            <v>运营中心-工程部</v>
          </cell>
        </row>
        <row r="24">
          <cell r="E24" t="str">
            <v>主管助理</v>
          </cell>
          <cell r="F24" t="str">
            <v>15537446734998507</v>
          </cell>
          <cell r="G24">
            <v>7</v>
          </cell>
          <cell r="H24">
            <v>4</v>
          </cell>
          <cell r="I24" t="str">
            <v>0</v>
          </cell>
          <cell r="J24">
            <v>1</v>
          </cell>
          <cell r="K24" t="str">
            <v>3分钟</v>
          </cell>
          <cell r="L24">
            <v>0</v>
          </cell>
          <cell r="M24" t="str">
            <v>0</v>
          </cell>
          <cell r="N24">
            <v>0</v>
          </cell>
          <cell r="O24">
            <v>0</v>
          </cell>
          <cell r="P24" t="str">
            <v>0</v>
          </cell>
          <cell r="Q24">
            <v>5</v>
          </cell>
          <cell r="R24">
            <v>2</v>
          </cell>
          <cell r="S24">
            <v>14</v>
          </cell>
        </row>
        <row r="24">
          <cell r="W24">
            <v>0</v>
          </cell>
        </row>
        <row r="24">
          <cell r="AA24">
            <v>0</v>
          </cell>
        </row>
        <row r="25">
          <cell r="A25" t="str">
            <v>姚晨阳</v>
          </cell>
          <cell r="B25" t="str">
            <v>单休组</v>
          </cell>
          <cell r="C25" t="str">
            <v>运营中心-工程部</v>
          </cell>
        </row>
        <row r="25">
          <cell r="E25" t="str">
            <v>网络工程师</v>
          </cell>
          <cell r="F25" t="str">
            <v>17001137456741664</v>
          </cell>
          <cell r="G25">
            <v>23</v>
          </cell>
          <cell r="H25">
            <v>3</v>
          </cell>
          <cell r="I25" t="str">
            <v>203小时44分钟</v>
          </cell>
          <cell r="J25">
            <v>1</v>
          </cell>
          <cell r="K25" t="str">
            <v>3分钟</v>
          </cell>
          <cell r="L25">
            <v>0</v>
          </cell>
          <cell r="M25" t="str">
            <v>0</v>
          </cell>
          <cell r="N25">
            <v>0</v>
          </cell>
          <cell r="O25">
            <v>0</v>
          </cell>
          <cell r="P25" t="str">
            <v>0</v>
          </cell>
          <cell r="Q25">
            <v>2</v>
          </cell>
          <cell r="R25">
            <v>2</v>
          </cell>
          <cell r="S25">
            <v>0</v>
          </cell>
        </row>
        <row r="25">
          <cell r="W25">
            <v>0</v>
          </cell>
        </row>
        <row r="25">
          <cell r="AA25">
            <v>0</v>
          </cell>
        </row>
        <row r="26">
          <cell r="A26" t="str">
            <v>余峰</v>
          </cell>
          <cell r="B26" t="str">
            <v>单休组</v>
          </cell>
          <cell r="C26" t="str">
            <v>运营中心-工程部</v>
          </cell>
        </row>
        <row r="26">
          <cell r="E26" t="str">
            <v>网络工程师</v>
          </cell>
          <cell r="F26" t="str">
            <v>15647071391308433</v>
          </cell>
          <cell r="G26">
            <v>25</v>
          </cell>
          <cell r="H26">
            <v>4</v>
          </cell>
          <cell r="I26" t="str">
            <v>277小时20分钟</v>
          </cell>
          <cell r="J26">
            <v>0</v>
          </cell>
          <cell r="K26" t="str">
            <v>0</v>
          </cell>
          <cell r="L26">
            <v>0</v>
          </cell>
          <cell r="M26" t="str">
            <v>0</v>
          </cell>
          <cell r="N26">
            <v>0</v>
          </cell>
          <cell r="O26">
            <v>0</v>
          </cell>
          <cell r="P26" t="str">
            <v>0</v>
          </cell>
          <cell r="Q26">
            <v>0</v>
          </cell>
          <cell r="R26">
            <v>1</v>
          </cell>
          <cell r="S26">
            <v>0</v>
          </cell>
        </row>
        <row r="26">
          <cell r="W26">
            <v>0</v>
          </cell>
        </row>
        <row r="26">
          <cell r="AA26">
            <v>0</v>
          </cell>
        </row>
        <row r="27">
          <cell r="A27" t="str">
            <v>张宸</v>
          </cell>
          <cell r="B27" t="str">
            <v>单休组</v>
          </cell>
          <cell r="C27" t="str">
            <v>运营中心-工程部</v>
          </cell>
        </row>
        <row r="27">
          <cell r="E27" t="str">
            <v>运维工程师（武汉驻点）</v>
          </cell>
          <cell r="F27" t="str">
            <v>17034831506449279</v>
          </cell>
          <cell r="G27">
            <v>26</v>
          </cell>
          <cell r="H27">
            <v>4</v>
          </cell>
          <cell r="I27" t="str">
            <v>276小时9分钟</v>
          </cell>
          <cell r="J27">
            <v>0</v>
          </cell>
          <cell r="K27" t="str">
            <v>0</v>
          </cell>
          <cell r="L27">
            <v>0</v>
          </cell>
          <cell r="M27" t="str">
            <v>0</v>
          </cell>
          <cell r="N27">
            <v>0</v>
          </cell>
          <cell r="O27">
            <v>0</v>
          </cell>
          <cell r="P27" t="str">
            <v>0</v>
          </cell>
          <cell r="Q27">
            <v>0</v>
          </cell>
          <cell r="R27">
            <v>0</v>
          </cell>
          <cell r="S27">
            <v>0</v>
          </cell>
        </row>
        <row r="27">
          <cell r="W27">
            <v>0</v>
          </cell>
        </row>
        <row r="27">
          <cell r="Z27">
            <v>32</v>
          </cell>
          <cell r="AA27">
            <v>4</v>
          </cell>
        </row>
        <row r="28">
          <cell r="A28" t="str">
            <v>周蒙达</v>
          </cell>
          <cell r="B28" t="str">
            <v>单休组</v>
          </cell>
          <cell r="C28" t="str">
            <v>运营中心-工程部</v>
          </cell>
        </row>
        <row r="28">
          <cell r="E28" t="str">
            <v>网络工程师</v>
          </cell>
          <cell r="F28" t="str">
            <v>16568975948978407</v>
          </cell>
          <cell r="G28">
            <v>22</v>
          </cell>
          <cell r="H28">
            <v>5</v>
          </cell>
          <cell r="I28" t="str">
            <v>170小时25分钟</v>
          </cell>
          <cell r="J28">
            <v>0</v>
          </cell>
          <cell r="K28" t="str">
            <v>0</v>
          </cell>
          <cell r="L28">
            <v>0</v>
          </cell>
          <cell r="M28" t="str">
            <v>0</v>
          </cell>
          <cell r="N28">
            <v>0</v>
          </cell>
          <cell r="O28">
            <v>0</v>
          </cell>
          <cell r="P28" t="str">
            <v>0</v>
          </cell>
          <cell r="Q28">
            <v>5</v>
          </cell>
          <cell r="R28">
            <v>1</v>
          </cell>
          <cell r="S28">
            <v>1</v>
          </cell>
        </row>
        <row r="28">
          <cell r="W28">
            <v>0</v>
          </cell>
        </row>
        <row r="28">
          <cell r="AA28">
            <v>0</v>
          </cell>
        </row>
        <row r="29">
          <cell r="A29" t="str">
            <v>周逸晋</v>
          </cell>
          <cell r="B29" t="str">
            <v>单休组</v>
          </cell>
          <cell r="C29" t="str">
            <v>运营中心-工程部</v>
          </cell>
        </row>
        <row r="29">
          <cell r="E29" t="str">
            <v>网络工程师</v>
          </cell>
          <cell r="F29" t="str">
            <v>16911137641783295</v>
          </cell>
          <cell r="G29">
            <v>24</v>
          </cell>
          <cell r="H29">
            <v>4</v>
          </cell>
          <cell r="I29" t="str">
            <v>257小时45分钟</v>
          </cell>
          <cell r="J29">
            <v>5</v>
          </cell>
          <cell r="K29" t="str">
            <v>55分钟</v>
          </cell>
          <cell r="L29">
            <v>1</v>
          </cell>
          <cell r="M29" t="str">
            <v>34分钟</v>
          </cell>
          <cell r="N29">
            <v>0</v>
          </cell>
          <cell r="O29">
            <v>0</v>
          </cell>
          <cell r="P29" t="str">
            <v>0</v>
          </cell>
          <cell r="Q29">
            <v>1</v>
          </cell>
          <cell r="R29">
            <v>1</v>
          </cell>
          <cell r="S29">
            <v>0</v>
          </cell>
        </row>
        <row r="29">
          <cell r="W29">
            <v>0</v>
          </cell>
        </row>
        <row r="29">
          <cell r="Z29">
            <v>8</v>
          </cell>
          <cell r="AA29">
            <v>1</v>
          </cell>
        </row>
        <row r="30">
          <cell r="A30" t="str">
            <v>邹海金</v>
          </cell>
          <cell r="B30" t="str">
            <v>单休组</v>
          </cell>
          <cell r="C30" t="str">
            <v>运营中心-工程部</v>
          </cell>
        </row>
        <row r="30">
          <cell r="E30" t="str">
            <v>网络工程师</v>
          </cell>
          <cell r="F30" t="str">
            <v>16994123152729205</v>
          </cell>
          <cell r="G30">
            <v>25</v>
          </cell>
          <cell r="H30">
            <v>4</v>
          </cell>
          <cell r="I30" t="str">
            <v>259小时22分钟</v>
          </cell>
          <cell r="J30">
            <v>0</v>
          </cell>
          <cell r="K30" t="str">
            <v>0</v>
          </cell>
          <cell r="L30">
            <v>0</v>
          </cell>
          <cell r="M30" t="str">
            <v>0</v>
          </cell>
          <cell r="N30">
            <v>0</v>
          </cell>
          <cell r="O30">
            <v>0</v>
          </cell>
          <cell r="P30" t="str">
            <v>0</v>
          </cell>
          <cell r="Q30">
            <v>0</v>
          </cell>
          <cell r="R30">
            <v>2</v>
          </cell>
          <cell r="S30">
            <v>0</v>
          </cell>
        </row>
        <row r="30">
          <cell r="W30">
            <v>0</v>
          </cell>
        </row>
        <row r="30">
          <cell r="AA30">
            <v>0</v>
          </cell>
        </row>
        <row r="31">
          <cell r="A31" t="str">
            <v>刘依龙</v>
          </cell>
          <cell r="B31" t="str">
            <v>内勤人员</v>
          </cell>
          <cell r="C31" t="str">
            <v>运营中心-供应管理部</v>
          </cell>
        </row>
        <row r="31">
          <cell r="E31" t="str">
            <v>采购管理</v>
          </cell>
          <cell r="F31" t="str">
            <v>17044239215164953</v>
          </cell>
          <cell r="G31">
            <v>16</v>
          </cell>
          <cell r="H31">
            <v>0</v>
          </cell>
          <cell r="I31" t="str">
            <v>107小时9分钟</v>
          </cell>
          <cell r="J31">
            <v>0</v>
          </cell>
          <cell r="K31" t="str">
            <v>0</v>
          </cell>
          <cell r="L31">
            <v>0</v>
          </cell>
          <cell r="M31" t="str">
            <v>0</v>
          </cell>
          <cell r="N31">
            <v>0</v>
          </cell>
          <cell r="O31">
            <v>0</v>
          </cell>
          <cell r="P31" t="str">
            <v>0</v>
          </cell>
          <cell r="Q31">
            <v>1</v>
          </cell>
          <cell r="R31">
            <v>1</v>
          </cell>
          <cell r="S31">
            <v>0</v>
          </cell>
        </row>
        <row r="31">
          <cell r="W31">
            <v>0</v>
          </cell>
        </row>
        <row r="31">
          <cell r="AA31">
            <v>0</v>
          </cell>
        </row>
        <row r="32">
          <cell r="A32" t="str">
            <v>严欣琳</v>
          </cell>
          <cell r="B32" t="str">
            <v>内勤人员</v>
          </cell>
          <cell r="C32" t="str">
            <v>运营中心-供应管理部</v>
          </cell>
        </row>
        <row r="32">
          <cell r="E32" t="str">
            <v>文员</v>
          </cell>
          <cell r="F32" t="str">
            <v>16618529501101983</v>
          </cell>
          <cell r="G32">
            <v>20</v>
          </cell>
          <cell r="H32">
            <v>0</v>
          </cell>
          <cell r="I32" t="str">
            <v>149小时50分钟</v>
          </cell>
          <cell r="J32">
            <v>0</v>
          </cell>
          <cell r="K32" t="str">
            <v>0</v>
          </cell>
          <cell r="L32">
            <v>0</v>
          </cell>
          <cell r="M32" t="str">
            <v>0</v>
          </cell>
          <cell r="N32">
            <v>0</v>
          </cell>
          <cell r="O32">
            <v>0</v>
          </cell>
          <cell r="P32" t="str">
            <v>0</v>
          </cell>
          <cell r="Q32">
            <v>0</v>
          </cell>
          <cell r="R32">
            <v>1</v>
          </cell>
          <cell r="S32">
            <v>0</v>
          </cell>
        </row>
        <row r="32">
          <cell r="W32">
            <v>0</v>
          </cell>
        </row>
        <row r="32">
          <cell r="AA32">
            <v>0</v>
          </cell>
        </row>
        <row r="33">
          <cell r="A33" t="str">
            <v>郑养冰</v>
          </cell>
          <cell r="B33" t="str">
            <v>内勤人员</v>
          </cell>
          <cell r="C33" t="str">
            <v>运营中心-供应管理部</v>
          </cell>
        </row>
        <row r="33">
          <cell r="E33" t="str">
            <v>仓库管理员</v>
          </cell>
          <cell r="F33" t="str">
            <v>16982915344533032</v>
          </cell>
          <cell r="G33">
            <v>26</v>
          </cell>
          <cell r="H33">
            <v>0</v>
          </cell>
          <cell r="I33" t="str">
            <v>165小时29分钟</v>
          </cell>
          <cell r="J33">
            <v>0</v>
          </cell>
          <cell r="K33" t="str">
            <v>0</v>
          </cell>
          <cell r="L33">
            <v>0</v>
          </cell>
          <cell r="M33" t="str">
            <v>0</v>
          </cell>
          <cell r="N33">
            <v>0</v>
          </cell>
          <cell r="O33">
            <v>0</v>
          </cell>
          <cell r="P33" t="str">
            <v>0</v>
          </cell>
          <cell r="Q33">
            <v>0</v>
          </cell>
          <cell r="R33">
            <v>0</v>
          </cell>
          <cell r="S33">
            <v>0</v>
          </cell>
        </row>
        <row r="33">
          <cell r="W33">
            <v>0</v>
          </cell>
        </row>
        <row r="33">
          <cell r="AA33">
            <v>0</v>
          </cell>
        </row>
        <row r="34">
          <cell r="A34" t="str">
            <v>方海镇（离职）</v>
          </cell>
          <cell r="B34" t="str">
            <v>未加入考勤组</v>
          </cell>
          <cell r="C34" t="str">
            <v>运营中心-技术部</v>
          </cell>
        </row>
        <row r="34">
          <cell r="E34" t="str">
            <v>技术专员</v>
          </cell>
          <cell r="F34" t="str">
            <v>17047038584038142</v>
          </cell>
          <cell r="G34">
            <v>11</v>
          </cell>
          <cell r="H34">
            <v>0</v>
          </cell>
          <cell r="I34" t="str">
            <v>83小时4分钟</v>
          </cell>
          <cell r="J34">
            <v>0</v>
          </cell>
          <cell r="K34" t="str">
            <v>0</v>
          </cell>
          <cell r="L34">
            <v>0</v>
          </cell>
          <cell r="M34" t="str">
            <v>0</v>
          </cell>
          <cell r="N34">
            <v>0</v>
          </cell>
          <cell r="O34">
            <v>0</v>
          </cell>
          <cell r="P34" t="str">
            <v>0</v>
          </cell>
          <cell r="Q34">
            <v>0</v>
          </cell>
          <cell r="R34">
            <v>0</v>
          </cell>
          <cell r="S34">
            <v>0</v>
          </cell>
        </row>
        <row r="34">
          <cell r="V34">
            <v>8</v>
          </cell>
          <cell r="W34">
            <v>1</v>
          </cell>
        </row>
        <row r="34">
          <cell r="AA34">
            <v>0</v>
          </cell>
        </row>
        <row r="35">
          <cell r="A35" t="str">
            <v>彭碧茂</v>
          </cell>
          <cell r="B35" t="str">
            <v>技术部</v>
          </cell>
          <cell r="C35" t="str">
            <v>运营中心-技术部</v>
          </cell>
        </row>
        <row r="35">
          <cell r="E35" t="str">
            <v>研发</v>
          </cell>
          <cell r="F35" t="str">
            <v>084035020924467304</v>
          </cell>
          <cell r="G35">
            <v>24</v>
          </cell>
          <cell r="H35">
            <v>4</v>
          </cell>
          <cell r="I35" t="str">
            <v>154小时57分钟</v>
          </cell>
          <cell r="J35">
            <v>12</v>
          </cell>
          <cell r="K35" t="str">
            <v>2小时35分钟</v>
          </cell>
          <cell r="L35">
            <v>3</v>
          </cell>
          <cell r="M35" t="str">
            <v>1小时46分钟</v>
          </cell>
          <cell r="N35">
            <v>3</v>
          </cell>
          <cell r="O35">
            <v>0</v>
          </cell>
          <cell r="P35" t="str">
            <v>0</v>
          </cell>
          <cell r="Q35">
            <v>2</v>
          </cell>
          <cell r="R35">
            <v>1</v>
          </cell>
          <cell r="S35">
            <v>0</v>
          </cell>
        </row>
        <row r="35">
          <cell r="W35">
            <v>0</v>
          </cell>
        </row>
        <row r="35">
          <cell r="AA35">
            <v>0</v>
          </cell>
        </row>
        <row r="36">
          <cell r="A36" t="str">
            <v>王忠江</v>
          </cell>
          <cell r="B36" t="str">
            <v>技术部</v>
          </cell>
          <cell r="C36" t="str">
            <v>运营中心-技术部</v>
          </cell>
        </row>
        <row r="36">
          <cell r="E36" t="str">
            <v>技术专员</v>
          </cell>
          <cell r="F36" t="str">
            <v>16546506087936898</v>
          </cell>
          <cell r="G36">
            <v>21</v>
          </cell>
          <cell r="H36">
            <v>5</v>
          </cell>
          <cell r="I36" t="str">
            <v>109小时53分钟</v>
          </cell>
          <cell r="J36">
            <v>1</v>
          </cell>
          <cell r="K36" t="str">
            <v>3分钟</v>
          </cell>
          <cell r="L36">
            <v>0</v>
          </cell>
          <cell r="M36" t="str">
            <v>0</v>
          </cell>
          <cell r="N36">
            <v>0</v>
          </cell>
          <cell r="O36">
            <v>0</v>
          </cell>
          <cell r="P36" t="str">
            <v>0</v>
          </cell>
          <cell r="Q36">
            <v>0</v>
          </cell>
          <cell r="R36">
            <v>8</v>
          </cell>
          <cell r="S36">
            <v>0</v>
          </cell>
        </row>
        <row r="36">
          <cell r="W36">
            <v>0</v>
          </cell>
        </row>
        <row r="36">
          <cell r="AA36">
            <v>0</v>
          </cell>
        </row>
        <row r="37">
          <cell r="A37" t="str">
            <v>小翼</v>
          </cell>
          <cell r="B37" t="str">
            <v>技术部</v>
          </cell>
          <cell r="C37" t="str">
            <v>运营中心-技术部</v>
          </cell>
        </row>
        <row r="37">
          <cell r="F37" t="str">
            <v>2304083838763341</v>
          </cell>
          <cell r="G37">
            <v>0</v>
          </cell>
          <cell r="H37">
            <v>0</v>
          </cell>
          <cell r="I37" t="str">
            <v>0</v>
          </cell>
          <cell r="J37">
            <v>0</v>
          </cell>
          <cell r="K37" t="str">
            <v>0</v>
          </cell>
          <cell r="L37">
            <v>0</v>
          </cell>
          <cell r="M37" t="str">
            <v>0</v>
          </cell>
          <cell r="N37">
            <v>0</v>
          </cell>
          <cell r="O37">
            <v>0</v>
          </cell>
          <cell r="P37" t="str">
            <v>0</v>
          </cell>
          <cell r="Q37">
            <v>0</v>
          </cell>
          <cell r="R37">
            <v>0</v>
          </cell>
          <cell r="S37">
            <v>0</v>
          </cell>
        </row>
        <row r="37">
          <cell r="W37">
            <v>0</v>
          </cell>
        </row>
        <row r="37">
          <cell r="AA37">
            <v>0</v>
          </cell>
        </row>
        <row r="38">
          <cell r="A38" t="str">
            <v>张良（离职）</v>
          </cell>
          <cell r="B38" t="str">
            <v>未加入考勤组</v>
          </cell>
          <cell r="C38" t="str">
            <v>运营中心-技术部</v>
          </cell>
        </row>
        <row r="38">
          <cell r="E38" t="str">
            <v>网络工程师</v>
          </cell>
          <cell r="F38" t="str">
            <v>16992428027285860</v>
          </cell>
          <cell r="G38">
            <v>4</v>
          </cell>
          <cell r="H38">
            <v>1</v>
          </cell>
          <cell r="I38" t="str">
            <v>19小时13分钟</v>
          </cell>
          <cell r="J38">
            <v>0</v>
          </cell>
          <cell r="K38" t="str">
            <v>0</v>
          </cell>
          <cell r="L38">
            <v>0</v>
          </cell>
          <cell r="M38" t="str">
            <v>0</v>
          </cell>
          <cell r="N38">
            <v>0</v>
          </cell>
          <cell r="O38">
            <v>0</v>
          </cell>
          <cell r="P38" t="str">
            <v>0</v>
          </cell>
          <cell r="Q38">
            <v>0</v>
          </cell>
          <cell r="R38">
            <v>0</v>
          </cell>
          <cell r="S38">
            <v>0</v>
          </cell>
        </row>
        <row r="38">
          <cell r="W38">
            <v>0</v>
          </cell>
        </row>
        <row r="38">
          <cell r="AA38">
            <v>0</v>
          </cell>
        </row>
        <row r="39">
          <cell r="A39" t="str">
            <v>赵冶</v>
          </cell>
          <cell r="B39" t="str">
            <v>技术部</v>
          </cell>
          <cell r="C39" t="str">
            <v>运营中心-技术部</v>
          </cell>
        </row>
        <row r="39">
          <cell r="E39" t="str">
            <v>技术专员</v>
          </cell>
          <cell r="F39" t="str">
            <v>1699242223379565</v>
          </cell>
          <cell r="G39">
            <v>22</v>
          </cell>
          <cell r="H39">
            <v>4</v>
          </cell>
          <cell r="I39" t="str">
            <v>177小时25分钟</v>
          </cell>
          <cell r="J39">
            <v>0</v>
          </cell>
          <cell r="K39" t="str">
            <v>0</v>
          </cell>
          <cell r="L39">
            <v>0</v>
          </cell>
          <cell r="M39" t="str">
            <v>0</v>
          </cell>
          <cell r="N39">
            <v>0</v>
          </cell>
          <cell r="O39">
            <v>0</v>
          </cell>
          <cell r="P39" t="str">
            <v>0</v>
          </cell>
          <cell r="Q39">
            <v>0</v>
          </cell>
          <cell r="R39">
            <v>0</v>
          </cell>
          <cell r="S39">
            <v>0</v>
          </cell>
        </row>
        <row r="39">
          <cell r="W39">
            <v>0</v>
          </cell>
        </row>
        <row r="39">
          <cell r="AA39">
            <v>0</v>
          </cell>
        </row>
        <row r="40">
          <cell r="A40" t="str">
            <v>郑旭旦</v>
          </cell>
          <cell r="B40" t="str">
            <v>技术部</v>
          </cell>
          <cell r="C40" t="str">
            <v>运营中心-技术部</v>
          </cell>
        </row>
        <row r="40">
          <cell r="E40" t="str">
            <v>技术专员</v>
          </cell>
          <cell r="F40" t="str">
            <v>17038201828337897</v>
          </cell>
          <cell r="G40">
            <v>22</v>
          </cell>
          <cell r="H40">
            <v>4</v>
          </cell>
          <cell r="I40" t="str">
            <v>170小时45分钟</v>
          </cell>
          <cell r="J40">
            <v>0</v>
          </cell>
          <cell r="K40" t="str">
            <v>0</v>
          </cell>
          <cell r="L40">
            <v>0</v>
          </cell>
          <cell r="M40" t="str">
            <v>0</v>
          </cell>
          <cell r="N40">
            <v>0</v>
          </cell>
          <cell r="O40">
            <v>0</v>
          </cell>
          <cell r="P40" t="str">
            <v>0</v>
          </cell>
          <cell r="Q40">
            <v>0</v>
          </cell>
          <cell r="R40">
            <v>0</v>
          </cell>
          <cell r="S40">
            <v>0</v>
          </cell>
        </row>
        <row r="40">
          <cell r="W40">
            <v>0</v>
          </cell>
        </row>
        <row r="40">
          <cell r="AA40">
            <v>0</v>
          </cell>
        </row>
        <row r="41">
          <cell r="A41" t="str">
            <v>陈冬霞</v>
          </cell>
          <cell r="B41" t="str">
            <v>客服</v>
          </cell>
          <cell r="C41" t="str">
            <v>运营中心-客服部</v>
          </cell>
        </row>
        <row r="41">
          <cell r="E41" t="str">
            <v>客服专员</v>
          </cell>
          <cell r="F41" t="str">
            <v>1703649050263805</v>
          </cell>
          <cell r="G41">
            <v>19</v>
          </cell>
          <cell r="H41">
            <v>7</v>
          </cell>
          <cell r="I41" t="str">
            <v>146小时29分钟</v>
          </cell>
          <cell r="J41">
            <v>1</v>
          </cell>
          <cell r="K41" t="str">
            <v>56分钟</v>
          </cell>
          <cell r="L41">
            <v>0</v>
          </cell>
          <cell r="M41" t="str">
            <v>0</v>
          </cell>
          <cell r="N41">
            <v>0</v>
          </cell>
          <cell r="O41">
            <v>0</v>
          </cell>
          <cell r="P41" t="str">
            <v>0</v>
          </cell>
          <cell r="Q41">
            <v>0</v>
          </cell>
          <cell r="R41">
            <v>0</v>
          </cell>
          <cell r="S41">
            <v>0</v>
          </cell>
        </row>
        <row r="41">
          <cell r="W41">
            <v>0</v>
          </cell>
        </row>
        <row r="41">
          <cell r="AA41">
            <v>0</v>
          </cell>
        </row>
        <row r="42">
          <cell r="A42" t="str">
            <v>陈素洁</v>
          </cell>
          <cell r="B42" t="str">
            <v>客服</v>
          </cell>
          <cell r="C42" t="str">
            <v>运营中心-客服部</v>
          </cell>
        </row>
        <row r="42">
          <cell r="E42" t="str">
            <v>客服专员</v>
          </cell>
          <cell r="F42" t="str">
            <v>17031293564776523</v>
          </cell>
          <cell r="G42">
            <v>21</v>
          </cell>
          <cell r="H42">
            <v>6</v>
          </cell>
          <cell r="I42" t="str">
            <v>157小时4分钟</v>
          </cell>
          <cell r="J42">
            <v>2</v>
          </cell>
          <cell r="K42" t="str">
            <v>1小时50分钟</v>
          </cell>
          <cell r="L42">
            <v>0</v>
          </cell>
          <cell r="M42" t="str">
            <v>0</v>
          </cell>
          <cell r="N42">
            <v>0</v>
          </cell>
          <cell r="O42">
            <v>0</v>
          </cell>
          <cell r="P42" t="str">
            <v>0</v>
          </cell>
          <cell r="Q42">
            <v>0</v>
          </cell>
          <cell r="R42">
            <v>1</v>
          </cell>
          <cell r="S42">
            <v>2</v>
          </cell>
        </row>
        <row r="42">
          <cell r="W42">
            <v>0</v>
          </cell>
        </row>
        <row r="42">
          <cell r="AA42">
            <v>0</v>
          </cell>
        </row>
        <row r="43">
          <cell r="A43" t="str">
            <v>邓敏敏</v>
          </cell>
          <cell r="B43" t="str">
            <v>客服</v>
          </cell>
          <cell r="C43" t="str">
            <v>运营中心-客服部
销售中心</v>
          </cell>
        </row>
        <row r="43">
          <cell r="E43" t="str">
            <v>业务经理</v>
          </cell>
          <cell r="F43" t="str">
            <v>16990723683869015</v>
          </cell>
          <cell r="G43">
            <v>17</v>
          </cell>
          <cell r="H43">
            <v>6</v>
          </cell>
          <cell r="I43" t="str">
            <v>108小时18分钟</v>
          </cell>
          <cell r="J43">
            <v>0</v>
          </cell>
          <cell r="K43" t="str">
            <v>0</v>
          </cell>
          <cell r="L43">
            <v>0</v>
          </cell>
          <cell r="M43" t="str">
            <v>0</v>
          </cell>
          <cell r="N43">
            <v>0</v>
          </cell>
          <cell r="O43">
            <v>0</v>
          </cell>
          <cell r="P43" t="str">
            <v>0</v>
          </cell>
          <cell r="Q43">
            <v>1</v>
          </cell>
          <cell r="R43">
            <v>3</v>
          </cell>
          <cell r="S43">
            <v>0</v>
          </cell>
        </row>
        <row r="43">
          <cell r="V43">
            <v>8</v>
          </cell>
          <cell r="W43">
            <v>1</v>
          </cell>
        </row>
        <row r="43">
          <cell r="AA43">
            <v>0</v>
          </cell>
        </row>
        <row r="44">
          <cell r="A44" t="str">
            <v>沈冬春</v>
          </cell>
          <cell r="B44" t="str">
            <v>客服</v>
          </cell>
          <cell r="C44" t="str">
            <v>运营中心-客服部</v>
          </cell>
        </row>
        <row r="44">
          <cell r="E44" t="str">
            <v>客服经理</v>
          </cell>
          <cell r="F44" t="str">
            <v>17034736554284128</v>
          </cell>
          <cell r="G44">
            <v>19</v>
          </cell>
          <cell r="H44">
            <v>7</v>
          </cell>
          <cell r="I44" t="str">
            <v>154小时2分钟</v>
          </cell>
          <cell r="J44">
            <v>1</v>
          </cell>
          <cell r="K44" t="str">
            <v>20分钟</v>
          </cell>
          <cell r="L44">
            <v>0</v>
          </cell>
          <cell r="M44" t="str">
            <v>0</v>
          </cell>
          <cell r="N44">
            <v>0</v>
          </cell>
          <cell r="O44">
            <v>0</v>
          </cell>
          <cell r="P44" t="str">
            <v>0</v>
          </cell>
          <cell r="Q44">
            <v>0</v>
          </cell>
          <cell r="R44">
            <v>0</v>
          </cell>
          <cell r="S44">
            <v>0</v>
          </cell>
        </row>
        <row r="44">
          <cell r="W44">
            <v>0</v>
          </cell>
        </row>
        <row r="44">
          <cell r="AA44">
            <v>0</v>
          </cell>
        </row>
        <row r="45">
          <cell r="A45" t="str">
            <v>孙倩</v>
          </cell>
          <cell r="B45" t="str">
            <v>客服</v>
          </cell>
          <cell r="C45" t="str">
            <v>运营中心-客服部</v>
          </cell>
        </row>
        <row r="45">
          <cell r="E45" t="str">
            <v>客服专员</v>
          </cell>
          <cell r="F45" t="str">
            <v>17032256006763289</v>
          </cell>
          <cell r="G45">
            <v>19</v>
          </cell>
          <cell r="H45">
            <v>5</v>
          </cell>
          <cell r="I45" t="str">
            <v>157小时20分钟</v>
          </cell>
          <cell r="J45">
            <v>2</v>
          </cell>
          <cell r="K45" t="str">
            <v>1小时44分钟</v>
          </cell>
          <cell r="L45">
            <v>0</v>
          </cell>
          <cell r="M45" t="str">
            <v>0</v>
          </cell>
          <cell r="N45">
            <v>0</v>
          </cell>
          <cell r="O45">
            <v>0</v>
          </cell>
          <cell r="P45" t="str">
            <v>0</v>
          </cell>
          <cell r="Q45">
            <v>0</v>
          </cell>
          <cell r="R45">
            <v>0</v>
          </cell>
          <cell r="S45">
            <v>3</v>
          </cell>
        </row>
        <row r="45">
          <cell r="W45">
            <v>0</v>
          </cell>
        </row>
        <row r="45">
          <cell r="AA45">
            <v>0</v>
          </cell>
        </row>
        <row r="46">
          <cell r="A46" t="str">
            <v>王烁培</v>
          </cell>
          <cell r="B46" t="str">
            <v>客服</v>
          </cell>
          <cell r="C46" t="str">
            <v>运营中心-客服部</v>
          </cell>
        </row>
        <row r="46">
          <cell r="E46" t="str">
            <v>客服专员</v>
          </cell>
          <cell r="F46" t="str">
            <v>17018323398464558</v>
          </cell>
          <cell r="G46">
            <v>17</v>
          </cell>
          <cell r="H46">
            <v>7</v>
          </cell>
          <cell r="I46" t="str">
            <v>137小时35分钟</v>
          </cell>
          <cell r="J46">
            <v>1</v>
          </cell>
          <cell r="K46" t="str">
            <v>1分钟</v>
          </cell>
          <cell r="L46">
            <v>0</v>
          </cell>
          <cell r="M46" t="str">
            <v>0</v>
          </cell>
          <cell r="N46">
            <v>0</v>
          </cell>
          <cell r="O46">
            <v>0</v>
          </cell>
          <cell r="P46" t="str">
            <v>0</v>
          </cell>
          <cell r="Q46">
            <v>0</v>
          </cell>
          <cell r="R46">
            <v>0</v>
          </cell>
          <cell r="S46">
            <v>2</v>
          </cell>
        </row>
        <row r="46">
          <cell r="W46">
            <v>0</v>
          </cell>
        </row>
        <row r="46">
          <cell r="AA46">
            <v>0</v>
          </cell>
        </row>
        <row r="47">
          <cell r="A47" t="str">
            <v>吴文凯</v>
          </cell>
          <cell r="B47" t="str">
            <v>客服</v>
          </cell>
          <cell r="C47" t="str">
            <v>运营中心-客服部</v>
          </cell>
        </row>
        <row r="47">
          <cell r="E47" t="str">
            <v>客服专员</v>
          </cell>
          <cell r="F47" t="str">
            <v>17032247511094015</v>
          </cell>
          <cell r="G47">
            <v>19</v>
          </cell>
          <cell r="H47">
            <v>7</v>
          </cell>
          <cell r="I47" t="str">
            <v>154小时45分钟</v>
          </cell>
          <cell r="J47">
            <v>0</v>
          </cell>
          <cell r="K47" t="str">
            <v>0</v>
          </cell>
          <cell r="L47">
            <v>0</v>
          </cell>
          <cell r="M47" t="str">
            <v>0</v>
          </cell>
          <cell r="N47">
            <v>0</v>
          </cell>
          <cell r="O47">
            <v>0</v>
          </cell>
          <cell r="P47" t="str">
            <v>0</v>
          </cell>
          <cell r="Q47">
            <v>1</v>
          </cell>
          <cell r="R47">
            <v>0</v>
          </cell>
          <cell r="S47">
            <v>0</v>
          </cell>
        </row>
        <row r="47">
          <cell r="W47">
            <v>0</v>
          </cell>
        </row>
        <row r="47">
          <cell r="AA47">
            <v>0</v>
          </cell>
        </row>
        <row r="48">
          <cell r="A48" t="str">
            <v>薛银玲</v>
          </cell>
          <cell r="B48" t="str">
            <v>客服</v>
          </cell>
          <cell r="C48" t="str">
            <v>运营中心-客服部</v>
          </cell>
        </row>
        <row r="48">
          <cell r="E48" t="str">
            <v>客服专员</v>
          </cell>
          <cell r="F48" t="str">
            <v>1702871840328213</v>
          </cell>
          <cell r="G48">
            <v>19</v>
          </cell>
          <cell r="H48">
            <v>6</v>
          </cell>
          <cell r="I48" t="str">
            <v>157小时3分钟</v>
          </cell>
          <cell r="J48">
            <v>2</v>
          </cell>
          <cell r="K48" t="str">
            <v>1小时42分钟</v>
          </cell>
          <cell r="L48">
            <v>0</v>
          </cell>
          <cell r="M48" t="str">
            <v>0</v>
          </cell>
          <cell r="N48">
            <v>0</v>
          </cell>
          <cell r="O48">
            <v>1</v>
          </cell>
          <cell r="P48" t="str">
            <v>2小时59分钟</v>
          </cell>
          <cell r="Q48">
            <v>0</v>
          </cell>
          <cell r="R48">
            <v>0</v>
          </cell>
          <cell r="S48">
            <v>1</v>
          </cell>
        </row>
        <row r="48">
          <cell r="W48">
            <v>0</v>
          </cell>
        </row>
        <row r="48">
          <cell r="AA48">
            <v>0</v>
          </cell>
        </row>
        <row r="49">
          <cell r="A49" t="str">
            <v>余晶晶</v>
          </cell>
          <cell r="B49" t="str">
            <v>客服</v>
          </cell>
          <cell r="C49" t="str">
            <v>运营中心-客服部</v>
          </cell>
        </row>
        <row r="49">
          <cell r="E49" t="str">
            <v>客服专员</v>
          </cell>
          <cell r="F49" t="str">
            <v>16774607585196748</v>
          </cell>
          <cell r="G49">
            <v>20</v>
          </cell>
          <cell r="H49">
            <v>6</v>
          </cell>
          <cell r="I49" t="str">
            <v>150小时29分钟</v>
          </cell>
          <cell r="J49">
            <v>0</v>
          </cell>
          <cell r="K49" t="str">
            <v>0</v>
          </cell>
          <cell r="L49">
            <v>0</v>
          </cell>
          <cell r="M49" t="str">
            <v>0</v>
          </cell>
          <cell r="N49">
            <v>0</v>
          </cell>
          <cell r="O49">
            <v>0</v>
          </cell>
          <cell r="P49" t="str">
            <v>0</v>
          </cell>
          <cell r="Q49">
            <v>1</v>
          </cell>
          <cell r="R49">
            <v>0</v>
          </cell>
          <cell r="S49">
            <v>0</v>
          </cell>
        </row>
        <row r="49">
          <cell r="W49">
            <v>0</v>
          </cell>
        </row>
        <row r="49">
          <cell r="AA49">
            <v>0</v>
          </cell>
        </row>
        <row r="50">
          <cell r="A50" t="str">
            <v>赵振东（离职）</v>
          </cell>
          <cell r="B50" t="str">
            <v>未加入考勤组</v>
          </cell>
          <cell r="C50" t="str">
            <v>运营中心-客服部</v>
          </cell>
        </row>
        <row r="50">
          <cell r="E50" t="str">
            <v>技术专员</v>
          </cell>
          <cell r="F50" t="str">
            <v>16950061182248071</v>
          </cell>
          <cell r="G50">
            <v>0</v>
          </cell>
          <cell r="H50">
            <v>2</v>
          </cell>
          <cell r="I50" t="str">
            <v>0</v>
          </cell>
          <cell r="J50">
            <v>0</v>
          </cell>
          <cell r="K50" t="str">
            <v>0</v>
          </cell>
          <cell r="L50">
            <v>0</v>
          </cell>
          <cell r="M50" t="str">
            <v>0</v>
          </cell>
          <cell r="N50">
            <v>0</v>
          </cell>
          <cell r="O50">
            <v>0</v>
          </cell>
          <cell r="P50" t="str">
            <v>0</v>
          </cell>
          <cell r="Q50">
            <v>0</v>
          </cell>
          <cell r="R50">
            <v>0</v>
          </cell>
          <cell r="S50">
            <v>1</v>
          </cell>
        </row>
        <row r="50">
          <cell r="W50">
            <v>0</v>
          </cell>
        </row>
        <row r="50">
          <cell r="AA50">
            <v>0</v>
          </cell>
        </row>
        <row r="51">
          <cell r="A51" t="str">
            <v>金丽萍</v>
          </cell>
          <cell r="B51" t="str">
            <v>内勤人员</v>
          </cell>
          <cell r="C51" t="str">
            <v>职能中心-财务部</v>
          </cell>
        </row>
        <row r="51">
          <cell r="E51" t="str">
            <v>财务主管</v>
          </cell>
          <cell r="F51" t="str">
            <v>16665742304249186</v>
          </cell>
          <cell r="G51">
            <v>20</v>
          </cell>
          <cell r="H51">
            <v>0</v>
          </cell>
          <cell r="I51" t="str">
            <v>136小时25分钟</v>
          </cell>
          <cell r="J51">
            <v>0</v>
          </cell>
          <cell r="K51" t="str">
            <v>0</v>
          </cell>
          <cell r="L51">
            <v>0</v>
          </cell>
          <cell r="M51" t="str">
            <v>0</v>
          </cell>
          <cell r="N51">
            <v>0</v>
          </cell>
          <cell r="O51">
            <v>0</v>
          </cell>
          <cell r="P51" t="str">
            <v>0</v>
          </cell>
          <cell r="Q51">
            <v>0</v>
          </cell>
          <cell r="R51">
            <v>2</v>
          </cell>
          <cell r="S51">
            <v>0</v>
          </cell>
        </row>
        <row r="51">
          <cell r="W51">
            <v>0</v>
          </cell>
        </row>
        <row r="51">
          <cell r="Y51">
            <v>1</v>
          </cell>
          <cell r="Z51">
            <v>6</v>
          </cell>
          <cell r="AA51">
            <v>0.75</v>
          </cell>
        </row>
        <row r="52">
          <cell r="A52" t="str">
            <v>连刘丹</v>
          </cell>
          <cell r="B52" t="str">
            <v>内勤人员</v>
          </cell>
          <cell r="C52" t="str">
            <v>职能中心-财务部</v>
          </cell>
        </row>
        <row r="52">
          <cell r="E52" t="str">
            <v>出纳</v>
          </cell>
          <cell r="F52" t="str">
            <v>16780651733082682</v>
          </cell>
          <cell r="G52">
            <v>19</v>
          </cell>
          <cell r="H52">
            <v>0</v>
          </cell>
          <cell r="I52" t="str">
            <v>151小时12分钟</v>
          </cell>
          <cell r="J52">
            <v>0</v>
          </cell>
          <cell r="K52" t="str">
            <v>0</v>
          </cell>
          <cell r="L52">
            <v>0</v>
          </cell>
          <cell r="M52" t="str">
            <v>0</v>
          </cell>
          <cell r="N52">
            <v>0</v>
          </cell>
          <cell r="O52">
            <v>0</v>
          </cell>
          <cell r="P52" t="str">
            <v>0</v>
          </cell>
          <cell r="Q52">
            <v>0</v>
          </cell>
          <cell r="R52">
            <v>0</v>
          </cell>
          <cell r="S52">
            <v>0</v>
          </cell>
        </row>
        <row r="52">
          <cell r="W52">
            <v>0</v>
          </cell>
        </row>
        <row r="52">
          <cell r="Y52">
            <v>2</v>
          </cell>
        </row>
        <row r="52">
          <cell r="AA52">
            <v>0</v>
          </cell>
        </row>
        <row r="53">
          <cell r="A53" t="str">
            <v>屠海霞</v>
          </cell>
          <cell r="B53" t="str">
            <v>内勤人员</v>
          </cell>
          <cell r="C53" t="str">
            <v>职能中心-财务部</v>
          </cell>
        </row>
        <row r="53">
          <cell r="E53" t="str">
            <v>会计</v>
          </cell>
          <cell r="F53" t="str">
            <v>1658971966325600</v>
          </cell>
          <cell r="G53">
            <v>20</v>
          </cell>
          <cell r="H53">
            <v>0</v>
          </cell>
          <cell r="I53" t="str">
            <v>150小时7分钟</v>
          </cell>
          <cell r="J53">
            <v>0</v>
          </cell>
          <cell r="K53" t="str">
            <v>0</v>
          </cell>
          <cell r="L53">
            <v>0</v>
          </cell>
          <cell r="M53" t="str">
            <v>0</v>
          </cell>
          <cell r="N53">
            <v>0</v>
          </cell>
          <cell r="O53">
            <v>0</v>
          </cell>
          <cell r="P53" t="str">
            <v>0</v>
          </cell>
          <cell r="Q53">
            <v>0</v>
          </cell>
          <cell r="R53">
            <v>0</v>
          </cell>
          <cell r="S53">
            <v>0</v>
          </cell>
        </row>
        <row r="53">
          <cell r="W53">
            <v>0</v>
          </cell>
        </row>
        <row r="53">
          <cell r="Z53">
            <v>4</v>
          </cell>
          <cell r="AA53">
            <v>0.5</v>
          </cell>
        </row>
        <row r="54">
          <cell r="A54" t="str">
            <v>袁彩云</v>
          </cell>
          <cell r="B54" t="str">
            <v>内勤人员</v>
          </cell>
          <cell r="C54" t="str">
            <v>职能中心-人事行政部</v>
          </cell>
        </row>
        <row r="54">
          <cell r="E54" t="str">
            <v>行政人事专员</v>
          </cell>
          <cell r="F54" t="str">
            <v>16974437934114212</v>
          </cell>
          <cell r="G54">
            <v>19</v>
          </cell>
          <cell r="H54">
            <v>0</v>
          </cell>
          <cell r="I54" t="str">
            <v>146小时12分钟</v>
          </cell>
          <cell r="J54">
            <v>3</v>
          </cell>
          <cell r="K54" t="str">
            <v>3分钟</v>
          </cell>
          <cell r="L54">
            <v>0</v>
          </cell>
          <cell r="M54" t="str">
            <v>0</v>
          </cell>
          <cell r="N54">
            <v>0</v>
          </cell>
          <cell r="O54">
            <v>0</v>
          </cell>
          <cell r="P54" t="str">
            <v>0</v>
          </cell>
          <cell r="Q54">
            <v>0</v>
          </cell>
          <cell r="R54">
            <v>0</v>
          </cell>
          <cell r="S54">
            <v>0</v>
          </cell>
        </row>
        <row r="54">
          <cell r="U54">
            <v>2</v>
          </cell>
        </row>
        <row r="54">
          <cell r="W54">
            <v>0</v>
          </cell>
        </row>
        <row r="54">
          <cell r="AA54">
            <v>0</v>
          </cell>
        </row>
        <row r="55">
          <cell r="A55" t="str">
            <v>郑逸群</v>
          </cell>
          <cell r="B55" t="str">
            <v>内勤人员</v>
          </cell>
          <cell r="C55" t="str">
            <v>职能中心-人事行政部</v>
          </cell>
        </row>
        <row r="55">
          <cell r="E55" t="str">
            <v>人事行政主管</v>
          </cell>
          <cell r="F55" t="str">
            <v>16883536711533640</v>
          </cell>
          <cell r="G55">
            <v>13</v>
          </cell>
          <cell r="H55">
            <v>0</v>
          </cell>
          <cell r="I55" t="str">
            <v>53小时26分钟</v>
          </cell>
          <cell r="J55">
            <v>1</v>
          </cell>
          <cell r="K55" t="str">
            <v>4分钟</v>
          </cell>
          <cell r="L55">
            <v>0</v>
          </cell>
          <cell r="M55" t="str">
            <v>0</v>
          </cell>
          <cell r="N55">
            <v>1</v>
          </cell>
          <cell r="O55">
            <v>0</v>
          </cell>
          <cell r="P55" t="str">
            <v>0</v>
          </cell>
          <cell r="Q55">
            <v>3</v>
          </cell>
          <cell r="R55">
            <v>3</v>
          </cell>
          <cell r="S55">
            <v>4</v>
          </cell>
        </row>
        <row r="55">
          <cell r="V55">
            <v>11</v>
          </cell>
          <cell r="W55">
            <v>1.375</v>
          </cell>
          <cell r="X55">
            <v>1</v>
          </cell>
        </row>
        <row r="55">
          <cell r="AA55">
            <v>0</v>
          </cell>
        </row>
        <row r="56">
          <cell r="A56" t="str">
            <v>蔡文姬</v>
          </cell>
          <cell r="B56" t="str">
            <v>内勤人员</v>
          </cell>
          <cell r="C56" t="str">
            <v>总经办</v>
          </cell>
        </row>
        <row r="56">
          <cell r="E56" t="str">
            <v>经理助理</v>
          </cell>
          <cell r="F56" t="str">
            <v>17054583651313080</v>
          </cell>
          <cell r="G56">
            <v>8</v>
          </cell>
          <cell r="H56">
            <v>0</v>
          </cell>
          <cell r="I56" t="str">
            <v>50小时48分钟</v>
          </cell>
          <cell r="J56">
            <v>0</v>
          </cell>
          <cell r="K56" t="str">
            <v>0</v>
          </cell>
          <cell r="L56">
            <v>0</v>
          </cell>
          <cell r="M56" t="str">
            <v>0</v>
          </cell>
          <cell r="N56">
            <v>0</v>
          </cell>
          <cell r="O56">
            <v>0</v>
          </cell>
          <cell r="P56" t="str">
            <v>0</v>
          </cell>
          <cell r="Q56">
            <v>1</v>
          </cell>
          <cell r="R56">
            <v>0</v>
          </cell>
          <cell r="S56">
            <v>0</v>
          </cell>
        </row>
        <row r="56">
          <cell r="U56">
            <v>1</v>
          </cell>
        </row>
        <row r="56">
          <cell r="W56">
            <v>0</v>
          </cell>
        </row>
        <row r="56">
          <cell r="AA56">
            <v>0</v>
          </cell>
        </row>
        <row r="57">
          <cell r="A57" t="str">
            <v>程能燕</v>
          </cell>
          <cell r="B57" t="str">
            <v>未加入考勤组</v>
          </cell>
          <cell r="C57" t="str">
            <v>总经办
运营中心
运营中心-供应管理部</v>
          </cell>
        </row>
        <row r="57">
          <cell r="E57" t="str">
            <v>产品运营总监</v>
          </cell>
          <cell r="F57" t="str">
            <v>16835163288273116</v>
          </cell>
          <cell r="G57">
            <v>0</v>
          </cell>
          <cell r="H57">
            <v>0</v>
          </cell>
          <cell r="I57" t="str">
            <v>0</v>
          </cell>
          <cell r="J57">
            <v>0</v>
          </cell>
          <cell r="K57" t="str">
            <v>0</v>
          </cell>
          <cell r="L57">
            <v>0</v>
          </cell>
          <cell r="M57" t="str">
            <v>0</v>
          </cell>
          <cell r="N57">
            <v>0</v>
          </cell>
          <cell r="O57">
            <v>0</v>
          </cell>
          <cell r="P57" t="str">
            <v>0</v>
          </cell>
          <cell r="Q57">
            <v>0</v>
          </cell>
          <cell r="R57">
            <v>0</v>
          </cell>
          <cell r="S57">
            <v>0</v>
          </cell>
        </row>
        <row r="57">
          <cell r="V57">
            <v>35</v>
          </cell>
          <cell r="W57">
            <v>4.375</v>
          </cell>
        </row>
        <row r="57">
          <cell r="AA57">
            <v>0</v>
          </cell>
        </row>
        <row r="58">
          <cell r="A58" t="str">
            <v>达钰洁</v>
          </cell>
          <cell r="B58" t="str">
            <v>内勤人员</v>
          </cell>
          <cell r="C58" t="str">
            <v>总经办</v>
          </cell>
        </row>
        <row r="58">
          <cell r="E58" t="str">
            <v>经理助理</v>
          </cell>
          <cell r="F58" t="str">
            <v>17030584572791602</v>
          </cell>
          <cell r="G58">
            <v>20</v>
          </cell>
          <cell r="H58">
            <v>0</v>
          </cell>
          <cell r="I58" t="str">
            <v>157小时38分钟</v>
          </cell>
          <cell r="J58">
            <v>1</v>
          </cell>
          <cell r="K58" t="str">
            <v>5分钟</v>
          </cell>
          <cell r="L58">
            <v>0</v>
          </cell>
          <cell r="M58" t="str">
            <v>0</v>
          </cell>
          <cell r="N58">
            <v>0</v>
          </cell>
          <cell r="O58">
            <v>0</v>
          </cell>
          <cell r="P58" t="str">
            <v>0</v>
          </cell>
          <cell r="Q58">
            <v>0</v>
          </cell>
          <cell r="R58">
            <v>0</v>
          </cell>
          <cell r="S58">
            <v>0</v>
          </cell>
        </row>
        <row r="58">
          <cell r="U58">
            <v>1.55</v>
          </cell>
        </row>
        <row r="58">
          <cell r="W58">
            <v>0</v>
          </cell>
        </row>
        <row r="58">
          <cell r="AA58">
            <v>0</v>
          </cell>
        </row>
        <row r="59">
          <cell r="A59" t="str">
            <v>丁琛琛</v>
          </cell>
          <cell r="B59" t="str">
            <v>未加入考勤组</v>
          </cell>
          <cell r="C59" t="str">
            <v>总经办</v>
          </cell>
        </row>
        <row r="59">
          <cell r="E59" t="str">
            <v>总经理助理</v>
          </cell>
          <cell r="F59" t="str">
            <v>17014159149558597</v>
          </cell>
          <cell r="G59">
            <v>0</v>
          </cell>
          <cell r="H59">
            <v>0</v>
          </cell>
          <cell r="I59" t="str">
            <v>0</v>
          </cell>
          <cell r="J59">
            <v>0</v>
          </cell>
          <cell r="K59" t="str">
            <v>0</v>
          </cell>
          <cell r="L59">
            <v>0</v>
          </cell>
          <cell r="M59" t="str">
            <v>0</v>
          </cell>
          <cell r="N59">
            <v>0</v>
          </cell>
          <cell r="O59">
            <v>0</v>
          </cell>
          <cell r="P59" t="str">
            <v>0</v>
          </cell>
          <cell r="Q59">
            <v>0</v>
          </cell>
          <cell r="R59">
            <v>0</v>
          </cell>
          <cell r="S59">
            <v>0</v>
          </cell>
        </row>
        <row r="59">
          <cell r="W59">
            <v>0</v>
          </cell>
        </row>
        <row r="59">
          <cell r="AA59">
            <v>0</v>
          </cell>
        </row>
        <row r="60">
          <cell r="A60" t="str">
            <v>潘琳玲</v>
          </cell>
          <cell r="B60" t="str">
            <v>未加入考勤组</v>
          </cell>
          <cell r="C60" t="str">
            <v>总经办
职能中心</v>
          </cell>
        </row>
        <row r="60">
          <cell r="E60" t="str">
            <v>副总经理</v>
          </cell>
          <cell r="F60" t="str">
            <v>091923186428344119</v>
          </cell>
          <cell r="G60">
            <v>1</v>
          </cell>
          <cell r="H60">
            <v>0</v>
          </cell>
          <cell r="I60" t="str">
            <v>0</v>
          </cell>
          <cell r="J60">
            <v>0</v>
          </cell>
          <cell r="K60" t="str">
            <v>0</v>
          </cell>
          <cell r="L60">
            <v>0</v>
          </cell>
          <cell r="M60" t="str">
            <v>0</v>
          </cell>
          <cell r="N60">
            <v>0</v>
          </cell>
          <cell r="O60">
            <v>0</v>
          </cell>
          <cell r="P60" t="str">
            <v>0</v>
          </cell>
          <cell r="Q60">
            <v>0</v>
          </cell>
          <cell r="R60">
            <v>0</v>
          </cell>
          <cell r="S60">
            <v>0</v>
          </cell>
        </row>
        <row r="60">
          <cell r="W60">
            <v>0</v>
          </cell>
        </row>
        <row r="60">
          <cell r="AA60">
            <v>0</v>
          </cell>
        </row>
        <row r="61">
          <cell r="A61" t="str">
            <v>陶耀斌</v>
          </cell>
          <cell r="B61" t="str">
            <v>未加入考勤组</v>
          </cell>
          <cell r="C61" t="str">
            <v>总经办
销售中心</v>
          </cell>
        </row>
        <row r="61">
          <cell r="E61" t="str">
            <v>总经理</v>
          </cell>
          <cell r="F61" t="str">
            <v>manager6080</v>
          </cell>
          <cell r="G61">
            <v>1</v>
          </cell>
          <cell r="H61">
            <v>0</v>
          </cell>
          <cell r="I61" t="str">
            <v>0</v>
          </cell>
          <cell r="J61">
            <v>0</v>
          </cell>
          <cell r="K61" t="str">
            <v>0</v>
          </cell>
          <cell r="L61">
            <v>0</v>
          </cell>
          <cell r="M61" t="str">
            <v>0</v>
          </cell>
          <cell r="N61">
            <v>0</v>
          </cell>
          <cell r="O61">
            <v>0</v>
          </cell>
          <cell r="P61" t="str">
            <v>0</v>
          </cell>
          <cell r="Q61">
            <v>0</v>
          </cell>
          <cell r="R61">
            <v>0</v>
          </cell>
          <cell r="S61">
            <v>0</v>
          </cell>
        </row>
        <row r="61">
          <cell r="W61">
            <v>0</v>
          </cell>
        </row>
        <row r="61">
          <cell r="AA61">
            <v>0</v>
          </cell>
        </row>
        <row r="62">
          <cell r="A62" t="str">
            <v>陶耀文</v>
          </cell>
          <cell r="B62" t="str">
            <v>未加入考勤组</v>
          </cell>
          <cell r="C62" t="str">
            <v>总经办
运营中心-工程部</v>
          </cell>
        </row>
        <row r="62">
          <cell r="E62" t="str">
            <v>副总经理</v>
          </cell>
          <cell r="F62" t="str">
            <v>021563152138057597</v>
          </cell>
          <cell r="G62">
            <v>2</v>
          </cell>
          <cell r="H62">
            <v>0</v>
          </cell>
          <cell r="I62" t="str">
            <v>0</v>
          </cell>
          <cell r="J62">
            <v>0</v>
          </cell>
          <cell r="K62" t="str">
            <v>0</v>
          </cell>
          <cell r="L62">
            <v>0</v>
          </cell>
          <cell r="M62" t="str">
            <v>0</v>
          </cell>
          <cell r="N62">
            <v>0</v>
          </cell>
          <cell r="O62">
            <v>0</v>
          </cell>
          <cell r="P62" t="str">
            <v>0</v>
          </cell>
          <cell r="Q62">
            <v>0</v>
          </cell>
          <cell r="R62">
            <v>0</v>
          </cell>
          <cell r="S62">
            <v>0</v>
          </cell>
        </row>
        <row r="62">
          <cell r="W62">
            <v>0</v>
          </cell>
        </row>
        <row r="62">
          <cell r="AA62">
            <v>0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-----导入前必读-----"/>
      <sheetName val="基本信息"/>
      <sheetName val="花名册隐藏下拉框"/>
      <sheetName val="个人信息"/>
      <sheetName val="工作信息"/>
    </sheetNames>
    <sheetDataSet>
      <sheetData sheetId="0"/>
      <sheetData sheetId="1"/>
      <sheetData sheetId="2"/>
      <sheetData sheetId="3">
        <row r="1">
          <cell r="B1" t="str">
            <v>姓名</v>
          </cell>
          <cell r="C1" t="str">
            <v>身份证姓名</v>
          </cell>
          <cell r="D1" t="str">
            <v>证件号码</v>
          </cell>
        </row>
        <row r="2">
          <cell r="B2" t="str">
            <v>李银港</v>
          </cell>
          <cell r="C2" t="str">
            <v>李银港</v>
          </cell>
          <cell r="D2" t="str">
            <v>510722199211076257</v>
          </cell>
        </row>
        <row r="3">
          <cell r="B3" t="str">
            <v>孙俊彦</v>
          </cell>
          <cell r="C3" t="str">
            <v>孙俊彦</v>
          </cell>
          <cell r="D3" t="str">
            <v>420303199402102013</v>
          </cell>
        </row>
        <row r="4">
          <cell r="B4" t="str">
            <v>张岩</v>
          </cell>
          <cell r="C4" t="str">
            <v>张岩</v>
          </cell>
          <cell r="D4" t="str">
            <v>342423199310077773</v>
          </cell>
        </row>
        <row r="5">
          <cell r="B5" t="str">
            <v>方海镇</v>
          </cell>
          <cell r="C5" t="str">
            <v>方海镇</v>
          </cell>
          <cell r="D5" t="str">
            <v>362525200010141830</v>
          </cell>
        </row>
        <row r="6">
          <cell r="B6" t="str">
            <v>王丽</v>
          </cell>
          <cell r="C6" t="str">
            <v>王丽</v>
          </cell>
          <cell r="D6" t="str">
            <v>500236199410260507</v>
          </cell>
        </row>
        <row r="7">
          <cell r="B7" t="str">
            <v>朱家银</v>
          </cell>
          <cell r="C7" t="str">
            <v>朱家银</v>
          </cell>
          <cell r="D7" t="str">
            <v>500228199409062490</v>
          </cell>
        </row>
        <row r="8">
          <cell r="B8" t="str">
            <v>胡林林</v>
          </cell>
          <cell r="C8" t="str">
            <v>胡林林</v>
          </cell>
          <cell r="D8" t="str">
            <v>341021199411261494</v>
          </cell>
        </row>
        <row r="9">
          <cell r="B9" t="str">
            <v>汤凯</v>
          </cell>
          <cell r="C9" t="str">
            <v>汤凯</v>
          </cell>
          <cell r="D9" t="str">
            <v>421127199202014757</v>
          </cell>
        </row>
        <row r="10">
          <cell r="B10" t="str">
            <v>杨璐</v>
          </cell>
          <cell r="C10" t="str">
            <v>杨璐</v>
          </cell>
          <cell r="D10" t="str">
            <v>330182199107232416</v>
          </cell>
        </row>
        <row r="11">
          <cell r="B11" t="str">
            <v>齐蔓青</v>
          </cell>
          <cell r="C11" t="str">
            <v>齐蔓青</v>
          </cell>
          <cell r="D11" t="str">
            <v>610723200208216824</v>
          </cell>
        </row>
        <row r="12">
          <cell r="B12" t="str">
            <v>翟洪权</v>
          </cell>
          <cell r="C12" t="str">
            <v>翟洪权</v>
          </cell>
          <cell r="D12" t="str">
            <v>230122199006020318</v>
          </cell>
        </row>
        <row r="13">
          <cell r="B13" t="str">
            <v>汪雪琴</v>
          </cell>
          <cell r="C13" t="str">
            <v>汪雪琴</v>
          </cell>
          <cell r="D13" t="str">
            <v>411525200212264824</v>
          </cell>
        </row>
        <row r="14">
          <cell r="B14" t="str">
            <v>祝如松</v>
          </cell>
          <cell r="C14" t="str">
            <v>祝如松</v>
          </cell>
          <cell r="D14" t="str">
            <v>231102199005180411</v>
          </cell>
        </row>
        <row r="15">
          <cell r="B15" t="str">
            <v>李克诚</v>
          </cell>
          <cell r="C15" t="str">
            <v>李克诚</v>
          </cell>
          <cell r="D15" t="str">
            <v>421003197403181513</v>
          </cell>
        </row>
        <row r="16">
          <cell r="B16" t="str">
            <v>蔡文姬</v>
          </cell>
          <cell r="C16" t="str">
            <v>蔡文姬</v>
          </cell>
          <cell r="D16" t="str">
            <v>511011199905172829</v>
          </cell>
        </row>
        <row r="17">
          <cell r="B17" t="str">
            <v>刘依龙</v>
          </cell>
          <cell r="C17" t="str">
            <v>刘依龙</v>
          </cell>
          <cell r="D17" t="str">
            <v>360313200007092013</v>
          </cell>
        </row>
        <row r="18">
          <cell r="B18" t="str">
            <v>郑旭旦</v>
          </cell>
          <cell r="C18" t="str">
            <v>郑旭旦</v>
          </cell>
          <cell r="D18" t="str">
            <v>330105200106150016</v>
          </cell>
        </row>
        <row r="19">
          <cell r="B19" t="str">
            <v>沈冬春</v>
          </cell>
          <cell r="C19" t="str">
            <v>沈冬春</v>
          </cell>
          <cell r="D19" t="str">
            <v>330104198212031911</v>
          </cell>
        </row>
        <row r="20">
          <cell r="B20" t="str">
            <v>孙倩</v>
          </cell>
          <cell r="C20" t="str">
            <v>孙倩</v>
          </cell>
          <cell r="D20" t="str">
            <v>610321199410273128</v>
          </cell>
        </row>
        <row r="21">
          <cell r="B21" t="str">
            <v>吴文凯</v>
          </cell>
          <cell r="C21" t="str">
            <v>吴文凯</v>
          </cell>
          <cell r="D21" t="str">
            <v>331024200111183554</v>
          </cell>
        </row>
        <row r="22">
          <cell r="B22" t="str">
            <v>陈素洁</v>
          </cell>
          <cell r="C22" t="str">
            <v>陈素洁</v>
          </cell>
          <cell r="D22" t="str">
            <v>34122120000118826X</v>
          </cell>
        </row>
        <row r="23">
          <cell r="B23" t="str">
            <v>张宸</v>
          </cell>
          <cell r="C23" t="str">
            <v>张宸</v>
          </cell>
          <cell r="D23" t="str">
            <v>420322199812203019</v>
          </cell>
        </row>
        <row r="24">
          <cell r="B24" t="str">
            <v>李龙剑</v>
          </cell>
          <cell r="C24" t="str">
            <v>李龙剑</v>
          </cell>
          <cell r="D24" t="str">
            <v>421221198707083574</v>
          </cell>
        </row>
        <row r="25">
          <cell r="B25" t="str">
            <v>达钰洁</v>
          </cell>
          <cell r="C25" t="str">
            <v>达钰洁</v>
          </cell>
          <cell r="D25" t="str">
            <v>620102199903152422</v>
          </cell>
        </row>
        <row r="26">
          <cell r="B26" t="str">
            <v>丁琛琛</v>
          </cell>
          <cell r="C26" t="str">
            <v>丁琛琛</v>
          </cell>
          <cell r="D26" t="str">
            <v>610104199505104426</v>
          </cell>
        </row>
        <row r="27">
          <cell r="B27" t="str">
            <v>邓敏敏</v>
          </cell>
          <cell r="C27" t="str">
            <v>邓敏敏</v>
          </cell>
          <cell r="D27" t="str">
            <v>330328199201014821</v>
          </cell>
        </row>
        <row r="28">
          <cell r="B28" t="str">
            <v>姚晨阳</v>
          </cell>
          <cell r="C28" t="str">
            <v>姚晨阳</v>
          </cell>
          <cell r="D28" t="str">
            <v>330109200502172116</v>
          </cell>
        </row>
        <row r="29">
          <cell r="B29" t="str">
            <v>凌天</v>
          </cell>
          <cell r="C29" t="str">
            <v>凌天</v>
          </cell>
          <cell r="D29" t="str">
            <v>34122620041005191X</v>
          </cell>
        </row>
        <row r="30">
          <cell r="B30" t="str">
            <v>柏涛</v>
          </cell>
          <cell r="C30" t="str">
            <v>柏涛</v>
          </cell>
          <cell r="D30" t="str">
            <v>431124200408194210</v>
          </cell>
        </row>
        <row r="31">
          <cell r="B31" t="str">
            <v>邹海金</v>
          </cell>
          <cell r="C31" t="str">
            <v>邹海金</v>
          </cell>
          <cell r="D31" t="str">
            <v>360781200204284717</v>
          </cell>
        </row>
        <row r="32">
          <cell r="B32" t="str">
            <v>赵冶</v>
          </cell>
          <cell r="C32" t="str">
            <v>赵冶</v>
          </cell>
          <cell r="D32" t="str">
            <v>220182200111203319</v>
          </cell>
        </row>
        <row r="33">
          <cell r="B33" t="str">
            <v>张晓</v>
          </cell>
          <cell r="C33" t="str">
            <v>张晓</v>
          </cell>
          <cell r="D33" t="str">
            <v>330182199202222419</v>
          </cell>
        </row>
        <row r="34">
          <cell r="B34" t="str">
            <v>郑养冰</v>
          </cell>
          <cell r="C34" t="str">
            <v>郑养冰</v>
          </cell>
          <cell r="D34" t="str">
            <v>36230119870822453X</v>
          </cell>
        </row>
        <row r="35">
          <cell r="B35" t="str">
            <v>袁彩云</v>
          </cell>
          <cell r="C35" t="str">
            <v>袁彩云</v>
          </cell>
          <cell r="D35" t="str">
            <v>410481199307074029</v>
          </cell>
        </row>
        <row r="36">
          <cell r="B36" t="str">
            <v>王忠江</v>
          </cell>
          <cell r="C36" t="str">
            <v>王忠江</v>
          </cell>
          <cell r="D36" t="str">
            <v>330381199912164211</v>
          </cell>
        </row>
        <row r="37">
          <cell r="B37" t="str">
            <v>章杰</v>
          </cell>
          <cell r="C37" t="str">
            <v>章杰</v>
          </cell>
          <cell r="D37" t="str">
            <v>330105198311161013</v>
          </cell>
        </row>
        <row r="38">
          <cell r="B38" t="str">
            <v>黄熙文</v>
          </cell>
          <cell r="C38" t="str">
            <v>黄熙文</v>
          </cell>
          <cell r="D38" t="str">
            <v>360781200205262931</v>
          </cell>
        </row>
        <row r="39">
          <cell r="B39" t="str">
            <v>周逸晋</v>
          </cell>
          <cell r="C39" t="str">
            <v>周逸晋</v>
          </cell>
          <cell r="D39" t="str">
            <v>441623199910180014</v>
          </cell>
        </row>
        <row r="40">
          <cell r="B40" t="str">
            <v>罗勇军</v>
          </cell>
          <cell r="C40" t="str">
            <v>罗勇军</v>
          </cell>
          <cell r="D40" t="str">
            <v>510623199001256613</v>
          </cell>
        </row>
        <row r="41">
          <cell r="B41" t="str">
            <v>郑逸群</v>
          </cell>
          <cell r="C41" t="str">
            <v>郑逸群</v>
          </cell>
          <cell r="D41" t="str">
            <v>330104198706121685</v>
          </cell>
        </row>
        <row r="42">
          <cell r="B42" t="str">
            <v>潘洪波</v>
          </cell>
          <cell r="C42" t="str">
            <v>潘洪波</v>
          </cell>
          <cell r="D42" t="str">
            <v>420116198801170431</v>
          </cell>
        </row>
        <row r="43">
          <cell r="B43" t="str">
            <v>罗艳刚</v>
          </cell>
          <cell r="C43" t="str">
            <v>罗艳刚</v>
          </cell>
          <cell r="D43" t="str">
            <v>510623198808266615</v>
          </cell>
        </row>
        <row r="44">
          <cell r="B44" t="str">
            <v>连刘丹</v>
          </cell>
          <cell r="C44" t="str">
            <v>连刘丹</v>
          </cell>
          <cell r="D44" t="str">
            <v>332527199903080424</v>
          </cell>
        </row>
        <row r="45">
          <cell r="B45" t="str">
            <v>余晶晶</v>
          </cell>
          <cell r="C45" t="str">
            <v>余晶晶</v>
          </cell>
          <cell r="D45" t="str">
            <v>341022199704060721</v>
          </cell>
        </row>
        <row r="46">
          <cell r="B46" t="str">
            <v>周蒙达</v>
          </cell>
          <cell r="C46" t="str">
            <v>周蒙达</v>
          </cell>
          <cell r="D46" t="str">
            <v>140427200112270814</v>
          </cell>
        </row>
        <row r="47">
          <cell r="B47" t="str">
            <v>马晨宇</v>
          </cell>
          <cell r="C47" t="str">
            <v>马晨宇</v>
          </cell>
          <cell r="D47" t="str">
            <v>422802200512200018</v>
          </cell>
        </row>
        <row r="48">
          <cell r="B48" t="str">
            <v>赖翔</v>
          </cell>
          <cell r="C48" t="str">
            <v>赖翔</v>
          </cell>
          <cell r="D48" t="str">
            <v>360781199903061031</v>
          </cell>
        </row>
        <row r="49">
          <cell r="B49" t="str">
            <v>潘琳玲</v>
          </cell>
          <cell r="C49" t="str">
            <v>潘琳玲</v>
          </cell>
          <cell r="D49" t="str">
            <v>332528198907244221</v>
          </cell>
        </row>
        <row r="50">
          <cell r="B50" t="str">
            <v>金丽萍</v>
          </cell>
          <cell r="C50" t="str">
            <v>金丽萍</v>
          </cell>
          <cell r="D50" t="str">
            <v>622301198003200849</v>
          </cell>
        </row>
        <row r="51">
          <cell r="B51" t="str">
            <v>严欣琳</v>
          </cell>
          <cell r="C51" t="str">
            <v>严欣琳</v>
          </cell>
          <cell r="D51" t="str">
            <v>420625200008056223</v>
          </cell>
        </row>
        <row r="52">
          <cell r="B52" t="str">
            <v>屠海霞</v>
          </cell>
          <cell r="C52" t="str">
            <v>屠海霞</v>
          </cell>
          <cell r="D52" t="str">
            <v>330226199702036561</v>
          </cell>
        </row>
        <row r="53">
          <cell r="B53" t="str">
            <v>谢江</v>
          </cell>
          <cell r="C53" t="str">
            <v>谢江</v>
          </cell>
          <cell r="D53" t="str">
            <v>500236200010073417</v>
          </cell>
        </row>
        <row r="54">
          <cell r="B54" t="str">
            <v>肖添赢</v>
          </cell>
          <cell r="C54" t="str">
            <v>肖添赢</v>
          </cell>
          <cell r="D54" t="str">
            <v>320684199504280022</v>
          </cell>
        </row>
        <row r="55">
          <cell r="B55" t="str">
            <v>廖玉苗</v>
          </cell>
          <cell r="C55" t="str">
            <v>廖玉苗</v>
          </cell>
          <cell r="D55" t="str">
            <v>422802199104072111</v>
          </cell>
        </row>
        <row r="56">
          <cell r="B56" t="str">
            <v>余峰</v>
          </cell>
          <cell r="C56" t="str">
            <v>余峰</v>
          </cell>
          <cell r="D56" t="str">
            <v>362325198407262955</v>
          </cell>
        </row>
        <row r="57">
          <cell r="B57" t="str">
            <v>黄培豪</v>
          </cell>
          <cell r="C57" t="str">
            <v>黄培豪</v>
          </cell>
          <cell r="D57" t="str">
            <v>445281199708281271</v>
          </cell>
        </row>
        <row r="58">
          <cell r="B58" t="str">
            <v>杨树</v>
          </cell>
          <cell r="C58" t="str">
            <v>杨树</v>
          </cell>
          <cell r="D58" t="str">
            <v>422802198407285451</v>
          </cell>
        </row>
        <row r="59">
          <cell r="B59" t="str">
            <v>陶耀斌</v>
          </cell>
          <cell r="C59" t="str">
            <v>陶耀斌</v>
          </cell>
          <cell r="D59" t="str">
            <v>421127199106034715</v>
          </cell>
        </row>
        <row r="60">
          <cell r="B60" t="str">
            <v>陶晋</v>
          </cell>
        </row>
        <row r="61">
          <cell r="B61" t="str">
            <v>彭碧茂</v>
          </cell>
          <cell r="C61" t="str">
            <v>彭碧茂</v>
          </cell>
          <cell r="D61" t="str">
            <v>42282719930423141X</v>
          </cell>
        </row>
        <row r="62">
          <cell r="B62" t="str">
            <v>陶耀文</v>
          </cell>
          <cell r="C62" t="str">
            <v>陶耀文</v>
          </cell>
          <cell r="D62" t="str">
            <v>421127198712014736</v>
          </cell>
        </row>
        <row r="63">
          <cell r="B63" t="str">
            <v>小翼</v>
          </cell>
        </row>
        <row r="64">
          <cell r="B64" t="str">
            <v>一</v>
          </cell>
        </row>
        <row r="65">
          <cell r="B65" t="str">
            <v>陶琦</v>
          </cell>
          <cell r="C65" t="str">
            <v>陶琦</v>
          </cell>
          <cell r="D65" t="str">
            <v>421127198803254743</v>
          </cell>
        </row>
        <row r="66">
          <cell r="B66" t="str">
            <v>刘晓宇</v>
          </cell>
        </row>
        <row r="67">
          <cell r="B67" t="str">
            <v>王冬梅</v>
          </cell>
        </row>
      </sheetData>
      <sheetData sheetId="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-----导入前必读-----"/>
      <sheetName val="基本信息"/>
      <sheetName val="花名册隐藏下拉框"/>
      <sheetName val="个人信息"/>
      <sheetName val="工作信息"/>
      <sheetName val="银行卡信息"/>
      <sheetName val="学历信息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姓名</v>
          </cell>
          <cell r="C1" t="str">
            <v>银行卡号</v>
          </cell>
          <cell r="D1" t="str">
            <v>开户银行</v>
          </cell>
        </row>
        <row r="2">
          <cell r="B2" t="str">
            <v>李银港</v>
          </cell>
          <cell r="C2" t="str">
            <v>6214850239902437</v>
          </cell>
          <cell r="D2" t="str">
            <v>招商银行重庆高新支行</v>
          </cell>
        </row>
        <row r="3">
          <cell r="B3" t="str">
            <v>孙俊彦</v>
          </cell>
          <cell r="C3" t="str">
            <v>6230910199171926930</v>
          </cell>
          <cell r="D3" t="str">
            <v>杭州联合银行(杭州石祥支行)</v>
          </cell>
        </row>
        <row r="4">
          <cell r="B4" t="str">
            <v>张岩</v>
          </cell>
          <cell r="C4" t="str">
            <v>6230910199171965698</v>
          </cell>
          <cell r="D4" t="str">
            <v>石桥支行</v>
          </cell>
        </row>
        <row r="5">
          <cell r="B5" t="str">
            <v>方海镇</v>
          </cell>
          <cell r="C5" t="str">
            <v>6230910199167296132</v>
          </cell>
          <cell r="D5" t="str">
            <v>杭州联合银行(石祥支行)</v>
          </cell>
        </row>
        <row r="6">
          <cell r="B6" t="str">
            <v>王丽</v>
          </cell>
          <cell r="C6" t="str">
            <v>6214 8323 1133 6437</v>
          </cell>
          <cell r="D6" t="str">
            <v>重庆市沙坪坝区招商银行分行</v>
          </cell>
        </row>
        <row r="7">
          <cell r="B7" t="str">
            <v>朱家银</v>
          </cell>
          <cell r="C7" t="str">
            <v>6212263100025840732</v>
          </cell>
          <cell r="D7" t="str">
            <v>中国工商银行（重庆市沙坪坝烈士墓支行）</v>
          </cell>
        </row>
        <row r="8">
          <cell r="B8" t="str">
            <v>胡林林</v>
          </cell>
          <cell r="C8" t="str">
            <v>6230910199171843580</v>
          </cell>
          <cell r="D8" t="str">
            <v>石祥支行</v>
          </cell>
        </row>
        <row r="9">
          <cell r="B9" t="str">
            <v>汤凯</v>
          </cell>
          <cell r="C9" t="str">
            <v>000000000000000</v>
          </cell>
          <cell r="D9" t="str">
            <v>000000000000000</v>
          </cell>
        </row>
        <row r="10">
          <cell r="B10" t="str">
            <v>杨璐</v>
          </cell>
          <cell r="C10" t="str">
            <v>6228580199085264066</v>
          </cell>
          <cell r="D10" t="str">
            <v>浙江农商联合银行 储蓄卡</v>
          </cell>
        </row>
        <row r="11">
          <cell r="B11" t="str">
            <v>齐蔓青</v>
          </cell>
          <cell r="C11" t="str">
            <v>6230910199171843242</v>
          </cell>
          <cell r="D11" t="str">
            <v>杭州联合银行(石祥支行)</v>
          </cell>
        </row>
        <row r="12">
          <cell r="B12" t="str">
            <v>翟洪权</v>
          </cell>
          <cell r="C12" t="str">
            <v>6230910199094041551</v>
          </cell>
          <cell r="D12" t="str">
            <v>杭州联合银行石祥支行</v>
          </cell>
        </row>
        <row r="13">
          <cell r="B13" t="str">
            <v>汪雪琴</v>
          </cell>
          <cell r="C13" t="str">
            <v>6230910199171775790</v>
          </cell>
          <cell r="D13" t="str">
            <v>杭州联合银行石祥支行</v>
          </cell>
        </row>
        <row r="14">
          <cell r="B14" t="str">
            <v>祝如松</v>
          </cell>
          <cell r="C14" t="str">
            <v>6230910199128475882</v>
          </cell>
          <cell r="D14" t="str">
            <v>杭州联合银行石桥支行</v>
          </cell>
        </row>
        <row r="15">
          <cell r="B15" t="str">
            <v>李克诚</v>
          </cell>
          <cell r="C15" t="str">
            <v>6230910199171775758</v>
          </cell>
          <cell r="D15" t="str">
            <v>杭州联合银行石祥支行</v>
          </cell>
        </row>
        <row r="16">
          <cell r="B16" t="str">
            <v>蔡文姬</v>
          </cell>
          <cell r="C16" t="str">
            <v>6230910199156254704</v>
          </cell>
          <cell r="D16" t="str">
            <v>杭州联合银行祥符支行</v>
          </cell>
        </row>
        <row r="17">
          <cell r="B17" t="str">
            <v>刘依龙</v>
          </cell>
          <cell r="C17" t="str">
            <v>6230910199171656115</v>
          </cell>
          <cell r="D17" t="str">
            <v>浙江农商联合银行石祥支行</v>
          </cell>
        </row>
        <row r="18">
          <cell r="B18" t="str">
            <v>郑旭旦</v>
          </cell>
          <cell r="C18" t="str">
            <v>6230910199171655802</v>
          </cell>
          <cell r="D18" t="str">
            <v>杭州联合银行石桥支行</v>
          </cell>
        </row>
        <row r="19">
          <cell r="B19" t="str">
            <v>沈冬春</v>
          </cell>
          <cell r="C19" t="str">
            <v>6230910199171655851</v>
          </cell>
          <cell r="D19" t="str">
            <v>石祥支行</v>
          </cell>
        </row>
        <row r="20">
          <cell r="B20" t="str">
            <v>孙倩</v>
          </cell>
          <cell r="C20" t="str">
            <v>6230910199171655877</v>
          </cell>
          <cell r="D20" t="str">
            <v>杭州联合银行石桥支行</v>
          </cell>
        </row>
        <row r="21">
          <cell r="B21" t="str">
            <v>吴文凯</v>
          </cell>
          <cell r="C21" t="str">
            <v>6230910199171655869</v>
          </cell>
          <cell r="D21" t="str">
            <v>石桥支行</v>
          </cell>
        </row>
        <row r="22">
          <cell r="B22" t="str">
            <v>陈素洁</v>
          </cell>
          <cell r="C22" t="str">
            <v>6230910199171655935</v>
          </cell>
          <cell r="D22" t="str">
            <v>杭州联合银行石祥支行</v>
          </cell>
        </row>
        <row r="23">
          <cell r="B23" t="str">
            <v>张宸</v>
          </cell>
          <cell r="C23" t="str">
            <v>6228480059800915478</v>
          </cell>
          <cell r="D23" t="str">
            <v>中国农业银行武汉南湖支行</v>
          </cell>
        </row>
        <row r="24">
          <cell r="B24" t="str">
            <v>李龙剑</v>
          </cell>
          <cell r="C24" t="str">
            <v>6214832758283217</v>
          </cell>
          <cell r="D24" t="str">
            <v>招商银行武汉新城银行</v>
          </cell>
        </row>
        <row r="25">
          <cell r="B25" t="str">
            <v>达钰洁</v>
          </cell>
          <cell r="C25" t="str">
            <v>6230910199159576269</v>
          </cell>
          <cell r="D25" t="str">
            <v>杭州联合银行石桥支行</v>
          </cell>
        </row>
        <row r="26">
          <cell r="B26" t="str">
            <v>丁琛琛</v>
          </cell>
          <cell r="C26" t="str">
            <v>6228480218794960078</v>
          </cell>
          <cell r="D26" t="str">
            <v>西安科技路支行</v>
          </cell>
        </row>
        <row r="27">
          <cell r="B27" t="str">
            <v>邓敏敏</v>
          </cell>
          <cell r="C27" t="str">
            <v>6213326200001240536</v>
          </cell>
          <cell r="D27" t="str">
            <v>温州市文成县大峃支行</v>
          </cell>
        </row>
        <row r="28">
          <cell r="B28" t="str">
            <v>姚晨阳</v>
          </cell>
          <cell r="C28" t="str">
            <v>6230910199167394937</v>
          </cell>
          <cell r="D28" t="str">
            <v>石桥支行</v>
          </cell>
        </row>
        <row r="29">
          <cell r="B29" t="str">
            <v>凌天</v>
          </cell>
          <cell r="C29" t="str">
            <v>0000000000000000</v>
          </cell>
          <cell r="D29" t="str">
            <v>杭州联合银行石祥支行</v>
          </cell>
        </row>
        <row r="30">
          <cell r="B30" t="str">
            <v>柏涛</v>
          </cell>
          <cell r="C30" t="str">
            <v>6230910199167394994</v>
          </cell>
          <cell r="D30" t="str">
            <v>杭州联合银行（石祥支行）</v>
          </cell>
        </row>
        <row r="31">
          <cell r="B31" t="str">
            <v>邹海金</v>
          </cell>
          <cell r="C31" t="str">
            <v>6230910199167395157</v>
          </cell>
          <cell r="D31" t="str">
            <v>杭州联合银行石桥支行</v>
          </cell>
        </row>
        <row r="32">
          <cell r="B32" t="str">
            <v>赵冶</v>
          </cell>
          <cell r="C32" t="str">
            <v>6230910199167395330</v>
          </cell>
          <cell r="D32" t="str">
            <v>杭州联合银行石祥支行</v>
          </cell>
        </row>
        <row r="33">
          <cell r="B33" t="str">
            <v>张晓</v>
          </cell>
          <cell r="C33" t="str">
            <v>6217993300103134083</v>
          </cell>
          <cell r="D33" t="str">
            <v>【邮储银行】您尾号4083的账户开户行名称：中国邮政储蓄银行股份有限公司杭州市拱宸桥营业所，</v>
          </cell>
        </row>
        <row r="34">
          <cell r="B34" t="str">
            <v>郑养冰</v>
          </cell>
          <cell r="C34" t="str">
            <v>6230910199167251475</v>
          </cell>
          <cell r="D34" t="str">
            <v>杭州联合银行石祥支行</v>
          </cell>
        </row>
        <row r="35">
          <cell r="B35" t="str">
            <v>袁彩云</v>
          </cell>
          <cell r="C35" t="str">
            <v>6230910199167152004</v>
          </cell>
          <cell r="D35" t="str">
            <v>杭州联合银行石祥支行</v>
          </cell>
        </row>
        <row r="36">
          <cell r="B36" t="str">
            <v>王忠江</v>
          </cell>
          <cell r="C36" t="str">
            <v>6230910199150513634</v>
          </cell>
          <cell r="D36" t="str">
            <v>湖墅支行</v>
          </cell>
        </row>
        <row r="37">
          <cell r="B37" t="str">
            <v>章杰</v>
          </cell>
          <cell r="C37" t="str">
            <v>6230910199167152087</v>
          </cell>
          <cell r="D37" t="str">
            <v>石桥支行</v>
          </cell>
        </row>
        <row r="38">
          <cell r="B38" t="str">
            <v>黄熙文</v>
          </cell>
          <cell r="C38" t="str">
            <v>6230910199156190379</v>
          </cell>
          <cell r="D38" t="str">
            <v>杭州联合银行拱墅支行</v>
          </cell>
        </row>
        <row r="39">
          <cell r="B39" t="str">
            <v>周逸晋</v>
          </cell>
          <cell r="C39" t="str">
            <v>6230910199159598792</v>
          </cell>
          <cell r="D39" t="str">
            <v>杭州联合银行同协支行</v>
          </cell>
        </row>
        <row r="40">
          <cell r="B40" t="str">
            <v>罗勇军</v>
          </cell>
          <cell r="C40" t="str">
            <v>6217003800048170249</v>
          </cell>
          <cell r="D40" t="str">
            <v>建设银行</v>
          </cell>
        </row>
        <row r="41">
          <cell r="B41" t="str">
            <v>郑逸群</v>
          </cell>
          <cell r="C41" t="str">
            <v>000000000000</v>
          </cell>
          <cell r="D41" t="str">
            <v>杭州银行庆春路支行</v>
          </cell>
        </row>
        <row r="42">
          <cell r="B42" t="str">
            <v>潘洪波</v>
          </cell>
          <cell r="C42" t="str">
            <v/>
          </cell>
        </row>
        <row r="43">
          <cell r="B43" t="str">
            <v>罗艳刚</v>
          </cell>
          <cell r="C43" t="str">
            <v/>
          </cell>
        </row>
        <row r="44">
          <cell r="B44" t="str">
            <v>连刘丹</v>
          </cell>
          <cell r="C44" t="str">
            <v>6228580999009440647</v>
          </cell>
        </row>
        <row r="45">
          <cell r="B45" t="str">
            <v>余晶晶</v>
          </cell>
          <cell r="C45" t="str">
            <v/>
          </cell>
        </row>
        <row r="46">
          <cell r="B46" t="str">
            <v>周蒙达</v>
          </cell>
          <cell r="C46" t="str">
            <v/>
          </cell>
        </row>
        <row r="47">
          <cell r="B47" t="str">
            <v>马晨宇</v>
          </cell>
          <cell r="C47" t="str">
            <v/>
          </cell>
        </row>
        <row r="48">
          <cell r="B48" t="str">
            <v>赖翔</v>
          </cell>
          <cell r="C48" t="str">
            <v/>
          </cell>
        </row>
        <row r="49">
          <cell r="B49" t="str">
            <v>潘琳玲</v>
          </cell>
          <cell r="C49" t="str">
            <v>6212261202027337865</v>
          </cell>
        </row>
        <row r="50">
          <cell r="B50" t="str">
            <v>金丽萍</v>
          </cell>
          <cell r="C50" t="str">
            <v/>
          </cell>
        </row>
        <row r="51">
          <cell r="B51" t="str">
            <v>严欣琳</v>
          </cell>
          <cell r="C51" t="str">
            <v/>
          </cell>
        </row>
        <row r="52">
          <cell r="B52" t="str">
            <v>屠海霞</v>
          </cell>
          <cell r="C52" t="str">
            <v/>
          </cell>
        </row>
        <row r="53">
          <cell r="B53" t="str">
            <v>谢江</v>
          </cell>
          <cell r="C53" t="str">
            <v/>
          </cell>
        </row>
        <row r="54">
          <cell r="B54" t="str">
            <v>肖添赢</v>
          </cell>
          <cell r="C54" t="str">
            <v/>
          </cell>
        </row>
        <row r="55">
          <cell r="B55" t="str">
            <v>廖玉苗</v>
          </cell>
          <cell r="C55" t="str">
            <v/>
          </cell>
        </row>
        <row r="56">
          <cell r="B56" t="str">
            <v>余峰</v>
          </cell>
          <cell r="C56" t="str">
            <v/>
          </cell>
        </row>
        <row r="57">
          <cell r="B57" t="str">
            <v>黄培豪</v>
          </cell>
          <cell r="C57" t="str">
            <v>6217857000082529213</v>
          </cell>
        </row>
        <row r="58">
          <cell r="B58" t="str">
            <v>杨树</v>
          </cell>
          <cell r="C58" t="str">
            <v/>
          </cell>
        </row>
        <row r="59">
          <cell r="B59" t="str">
            <v>陶耀斌</v>
          </cell>
          <cell r="C59" t="str">
            <v>6212261202020647369</v>
          </cell>
        </row>
        <row r="60">
          <cell r="B60" t="str">
            <v>陶晋</v>
          </cell>
        </row>
        <row r="61">
          <cell r="B61" t="str">
            <v>彭碧茂</v>
          </cell>
          <cell r="C61" t="str">
            <v>6212261202037074185</v>
          </cell>
        </row>
        <row r="62">
          <cell r="B62" t="str">
            <v>陶耀文</v>
          </cell>
          <cell r="C62" t="str">
            <v>6212261202020550050</v>
          </cell>
        </row>
        <row r="63">
          <cell r="B63" t="str">
            <v>小翼</v>
          </cell>
        </row>
        <row r="64">
          <cell r="B64" t="str">
            <v>一</v>
          </cell>
        </row>
        <row r="65">
          <cell r="B65" t="str">
            <v>陶琦</v>
          </cell>
          <cell r="C65" t="str">
            <v>6212261202026616905</v>
          </cell>
        </row>
        <row r="66">
          <cell r="B66" t="str">
            <v>刘晓宇</v>
          </cell>
        </row>
        <row r="67">
          <cell r="B67" t="str">
            <v>王冬梅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月度汇总"/>
      <sheetName val="打卡时间"/>
      <sheetName val="原始记录"/>
      <sheetName val="每日统计"/>
    </sheetNames>
    <sheetDataSet>
      <sheetData sheetId="0">
        <row r="1">
          <cell r="A1" t="str">
            <v>月度汇总 统计日期：2024-04-01 至 2024-04-30</v>
          </cell>
        </row>
        <row r="2">
          <cell r="A2" t="str">
            <v>报表生成时间：2024-05-05 08:44</v>
          </cell>
        </row>
        <row r="3">
          <cell r="A3" t="str">
            <v>姓名</v>
          </cell>
          <cell r="B3" t="str">
            <v>考勤组</v>
          </cell>
          <cell r="C3" t="str">
            <v>部门</v>
          </cell>
          <cell r="D3" t="str">
            <v>工号</v>
          </cell>
          <cell r="E3" t="str">
            <v>职位</v>
          </cell>
          <cell r="F3" t="str">
            <v>UserId</v>
          </cell>
          <cell r="G3" t="str">
            <v>出勤天数</v>
          </cell>
          <cell r="H3" t="str">
            <v>休息天数</v>
          </cell>
          <cell r="I3" t="str">
            <v>工作时长</v>
          </cell>
          <cell r="J3" t="str">
            <v>迟到次数</v>
          </cell>
          <cell r="K3" t="str">
            <v>迟到时长</v>
          </cell>
          <cell r="L3" t="str">
            <v>严重迟到次数</v>
          </cell>
          <cell r="M3" t="str">
            <v>严重迟到时长</v>
          </cell>
          <cell r="N3" t="str">
            <v>旷工迟到天数</v>
          </cell>
          <cell r="O3" t="str">
            <v>早退次数</v>
          </cell>
          <cell r="P3" t="str">
            <v>早退时长</v>
          </cell>
          <cell r="Q3" t="str">
            <v>上班缺卡次数</v>
          </cell>
          <cell r="R3" t="str">
            <v>下班缺卡次数</v>
          </cell>
          <cell r="S3" t="str">
            <v>旷工天数</v>
          </cell>
          <cell r="T3" t="str">
            <v>出差时长</v>
          </cell>
          <cell r="U3" t="str">
            <v>外出时长</v>
          </cell>
          <cell r="V3" t="str">
            <v>请假</v>
          </cell>
        </row>
        <row r="4">
          <cell r="V4" t="str">
            <v>病假(小时)</v>
          </cell>
          <cell r="W4" t="str">
            <v>产假/陪产假(天)</v>
          </cell>
          <cell r="X4" t="str">
            <v>婚假(天)</v>
          </cell>
          <cell r="Y4" t="str">
            <v>年假(天)</v>
          </cell>
          <cell r="Z4" t="str">
            <v>其他假期(小时)</v>
          </cell>
          <cell r="AA4" t="str">
            <v>丧假(天)</v>
          </cell>
          <cell r="AB4" t="str">
            <v>事假(小时)</v>
          </cell>
          <cell r="AC4" t="str">
            <v>事假</v>
          </cell>
        </row>
        <row r="5">
          <cell r="A5" t="str">
            <v>刘晓宇</v>
          </cell>
          <cell r="B5" t="str">
            <v>未加入考勤组</v>
          </cell>
          <cell r="C5" t="str">
            <v/>
          </cell>
          <cell r="D5" t="str">
            <v/>
          </cell>
          <cell r="E5" t="str">
            <v>律师</v>
          </cell>
          <cell r="F5" t="str">
            <v>114122150521031852</v>
          </cell>
        </row>
        <row r="5">
          <cell r="AC5">
            <v>0</v>
          </cell>
        </row>
        <row r="6">
          <cell r="A6" t="str">
            <v>一</v>
          </cell>
          <cell r="B6" t="str">
            <v>未加入考勤组</v>
          </cell>
          <cell r="C6" t="str">
            <v/>
          </cell>
          <cell r="D6" t="str">
            <v/>
          </cell>
          <cell r="E6" t="str">
            <v/>
          </cell>
          <cell r="F6" t="str">
            <v>084045371319968</v>
          </cell>
        </row>
        <row r="6">
          <cell r="AC6">
            <v>0</v>
          </cell>
        </row>
        <row r="7">
          <cell r="A7" t="str">
            <v>金丽萍</v>
          </cell>
          <cell r="B7" t="str">
            <v>内勤人员</v>
          </cell>
          <cell r="C7" t="str">
            <v>财务部</v>
          </cell>
          <cell r="D7" t="str">
            <v/>
          </cell>
          <cell r="E7" t="str">
            <v>财务主管</v>
          </cell>
          <cell r="F7" t="str">
            <v>16665742304249186</v>
          </cell>
          <cell r="G7" t="str">
            <v>22</v>
          </cell>
        </row>
        <row r="7">
          <cell r="I7" t="str">
            <v>10310</v>
          </cell>
        </row>
        <row r="7">
          <cell r="R7" t="str">
            <v>1</v>
          </cell>
        </row>
        <row r="7">
          <cell r="AC7">
            <v>0</v>
          </cell>
        </row>
        <row r="8">
          <cell r="A8" t="str">
            <v>连刘丹</v>
          </cell>
          <cell r="B8" t="str">
            <v>内勤人员</v>
          </cell>
          <cell r="C8" t="str">
            <v>财务部</v>
          </cell>
          <cell r="D8" t="str">
            <v/>
          </cell>
          <cell r="E8" t="str">
            <v>出纳</v>
          </cell>
          <cell r="F8" t="str">
            <v>16780651733082682</v>
          </cell>
          <cell r="G8" t="str">
            <v>22</v>
          </cell>
        </row>
        <row r="8">
          <cell r="I8" t="str">
            <v>9970</v>
          </cell>
        </row>
        <row r="8">
          <cell r="R8" t="str">
            <v>1</v>
          </cell>
        </row>
        <row r="8">
          <cell r="Y8" t="str">
            <v>2</v>
          </cell>
        </row>
        <row r="8">
          <cell r="AC8">
            <v>0</v>
          </cell>
        </row>
        <row r="9">
          <cell r="A9" t="str">
            <v>屠海霞</v>
          </cell>
          <cell r="B9" t="str">
            <v>内勤人员</v>
          </cell>
          <cell r="C9" t="str">
            <v>财务部</v>
          </cell>
          <cell r="D9" t="str">
            <v/>
          </cell>
          <cell r="E9" t="str">
            <v>会计</v>
          </cell>
          <cell r="F9" t="str">
            <v>1658971966325600</v>
          </cell>
          <cell r="G9" t="str">
            <v>22</v>
          </cell>
        </row>
        <row r="9">
          <cell r="I9" t="str">
            <v>10716</v>
          </cell>
        </row>
        <row r="9">
          <cell r="AC9">
            <v>0</v>
          </cell>
        </row>
        <row r="10">
          <cell r="A10" t="str">
            <v>方海镇</v>
          </cell>
          <cell r="B10" t="str">
            <v>产品研发部</v>
          </cell>
          <cell r="C10" t="str">
            <v>产品研发部</v>
          </cell>
          <cell r="D10" t="str">
            <v/>
          </cell>
          <cell r="E10" t="str">
            <v>技术专员</v>
          </cell>
          <cell r="F10" t="str">
            <v>17047038584038142</v>
          </cell>
          <cell r="G10" t="str">
            <v>23</v>
          </cell>
          <cell r="H10" t="str">
            <v>7</v>
          </cell>
          <cell r="I10" t="str">
            <v>10763</v>
          </cell>
        </row>
        <row r="10">
          <cell r="AC10">
            <v>0</v>
          </cell>
        </row>
        <row r="11">
          <cell r="A11" t="str">
            <v>彭碧茂</v>
          </cell>
          <cell r="B11" t="str">
            <v>产品研发部</v>
          </cell>
          <cell r="C11" t="str">
            <v>产品研发部</v>
          </cell>
          <cell r="D11" t="str">
            <v/>
          </cell>
          <cell r="E11" t="str">
            <v>研发</v>
          </cell>
          <cell r="F11" t="str">
            <v>084035020924467304</v>
          </cell>
          <cell r="G11" t="str">
            <v>21</v>
          </cell>
          <cell r="H11" t="str">
            <v>7</v>
          </cell>
          <cell r="I11" t="str">
            <v>8705</v>
          </cell>
          <cell r="J11" t="str">
            <v>9</v>
          </cell>
          <cell r="K11" t="str">
            <v>107</v>
          </cell>
          <cell r="L11" t="str">
            <v>1</v>
          </cell>
          <cell r="M11" t="str">
            <v>36</v>
          </cell>
        </row>
        <row r="11">
          <cell r="R11" t="str">
            <v>5</v>
          </cell>
        </row>
        <row r="11">
          <cell r="T11" t="str">
            <v>1</v>
          </cell>
        </row>
        <row r="11">
          <cell r="AA11" t="str">
            <v>2</v>
          </cell>
        </row>
        <row r="11">
          <cell r="AC11">
            <v>0</v>
          </cell>
        </row>
        <row r="12">
          <cell r="A12" t="str">
            <v>王忠江</v>
          </cell>
          <cell r="B12" t="str">
            <v>产品研发部</v>
          </cell>
          <cell r="C12" t="str">
            <v>产品研发部</v>
          </cell>
          <cell r="D12" t="str">
            <v/>
          </cell>
          <cell r="E12" t="str">
            <v>技术专员</v>
          </cell>
          <cell r="F12" t="str">
            <v>16546506087936898</v>
          </cell>
          <cell r="G12" t="str">
            <v>20</v>
          </cell>
          <cell r="H12" t="str">
            <v>7</v>
          </cell>
          <cell r="I12" t="str">
            <v>3290</v>
          </cell>
          <cell r="J12" t="str">
            <v>4</v>
          </cell>
          <cell r="K12" t="str">
            <v>37</v>
          </cell>
        </row>
        <row r="12">
          <cell r="R12" t="str">
            <v>9</v>
          </cell>
        </row>
        <row r="12">
          <cell r="T12" t="str">
            <v>3</v>
          </cell>
        </row>
        <row r="12">
          <cell r="AB12" t="str">
            <v>59</v>
          </cell>
          <cell r="AC12">
            <v>7.375</v>
          </cell>
        </row>
        <row r="13">
          <cell r="A13" t="str">
            <v>小翼</v>
          </cell>
          <cell r="B13" t="str">
            <v>产品研发部</v>
          </cell>
          <cell r="C13" t="str">
            <v>产品研发部</v>
          </cell>
          <cell r="D13" t="str">
            <v/>
          </cell>
          <cell r="E13" t="str">
            <v/>
          </cell>
          <cell r="F13" t="str">
            <v>2304083838763341</v>
          </cell>
        </row>
        <row r="13">
          <cell r="AC13">
            <v>0</v>
          </cell>
        </row>
        <row r="14">
          <cell r="A14" t="str">
            <v>张岩（离职）</v>
          </cell>
          <cell r="B14" t="str">
            <v>未加入考勤组</v>
          </cell>
          <cell r="C14" t="str">
            <v>产品研发部</v>
          </cell>
          <cell r="D14" t="str">
            <v/>
          </cell>
          <cell r="E14" t="str">
            <v>技术专员</v>
          </cell>
          <cell r="F14" t="str">
            <v>17113364018959944</v>
          </cell>
          <cell r="G14" t="str">
            <v>6</v>
          </cell>
          <cell r="H14" t="str">
            <v>3</v>
          </cell>
          <cell r="I14" t="str">
            <v>1565</v>
          </cell>
        </row>
        <row r="14">
          <cell r="R14" t="str">
            <v>3</v>
          </cell>
          <cell r="S14" t="str">
            <v>1</v>
          </cell>
          <cell r="T14" t="str">
            <v>5</v>
          </cell>
          <cell r="U14" t="str">
            <v>1.63</v>
          </cell>
        </row>
        <row r="14">
          <cell r="AB14" t="str">
            <v>5</v>
          </cell>
          <cell r="AC14">
            <v>0.625</v>
          </cell>
        </row>
        <row r="15">
          <cell r="A15" t="str">
            <v>赵冶</v>
          </cell>
          <cell r="B15" t="str">
            <v>产品研发部</v>
          </cell>
          <cell r="C15" t="str">
            <v>产品研发部</v>
          </cell>
          <cell r="D15" t="str">
            <v/>
          </cell>
          <cell r="E15" t="str">
            <v>技术专员</v>
          </cell>
          <cell r="F15" t="str">
            <v>1699242223379565</v>
          </cell>
          <cell r="G15" t="str">
            <v>16</v>
          </cell>
          <cell r="H15" t="str">
            <v>7</v>
          </cell>
          <cell r="I15" t="str">
            <v>8043</v>
          </cell>
        </row>
        <row r="15">
          <cell r="S15" t="str">
            <v>1</v>
          </cell>
        </row>
        <row r="15">
          <cell r="AB15" t="str">
            <v>46</v>
          </cell>
          <cell r="AC15">
            <v>5.75</v>
          </cell>
        </row>
        <row r="16">
          <cell r="A16" t="str">
            <v>郑旭旦</v>
          </cell>
          <cell r="B16" t="str">
            <v>产品研发部</v>
          </cell>
          <cell r="C16" t="str">
            <v>产品研发部</v>
          </cell>
          <cell r="D16" t="str">
            <v/>
          </cell>
          <cell r="E16" t="str">
            <v>技术专员</v>
          </cell>
          <cell r="F16" t="str">
            <v>17038201828337897</v>
          </cell>
          <cell r="G16" t="str">
            <v>22</v>
          </cell>
          <cell r="H16" t="str">
            <v>8</v>
          </cell>
          <cell r="I16" t="str">
            <v>10015</v>
          </cell>
        </row>
        <row r="16">
          <cell r="AC16">
            <v>0</v>
          </cell>
        </row>
        <row r="17">
          <cell r="A17" t="str">
            <v>柏涛</v>
          </cell>
          <cell r="B17" t="str">
            <v>工程部</v>
          </cell>
          <cell r="C17" t="str">
            <v>工程部</v>
          </cell>
          <cell r="D17" t="str">
            <v/>
          </cell>
          <cell r="E17" t="str">
            <v>网络工程师</v>
          </cell>
          <cell r="F17" t="str">
            <v>17000162314722123</v>
          </cell>
          <cell r="G17" t="str">
            <v>29</v>
          </cell>
          <cell r="H17" t="str">
            <v>4</v>
          </cell>
          <cell r="I17" t="str">
            <v>18869</v>
          </cell>
        </row>
        <row r="17">
          <cell r="Q17" t="str">
            <v>1</v>
          </cell>
          <cell r="R17" t="str">
            <v>1</v>
          </cell>
        </row>
        <row r="17">
          <cell r="AC17">
            <v>0</v>
          </cell>
        </row>
        <row r="18">
          <cell r="A18" t="str">
            <v>翟洪权</v>
          </cell>
          <cell r="B18" t="str">
            <v>工程部</v>
          </cell>
          <cell r="C18" t="str">
            <v>工程部</v>
          </cell>
          <cell r="D18" t="str">
            <v/>
          </cell>
          <cell r="E18" t="str">
            <v>网络工程师</v>
          </cell>
          <cell r="F18" t="str">
            <v>15749889189935066</v>
          </cell>
          <cell r="G18" t="str">
            <v>30</v>
          </cell>
          <cell r="H18" t="str">
            <v>6</v>
          </cell>
          <cell r="I18" t="str">
            <v>17758</v>
          </cell>
        </row>
        <row r="18">
          <cell r="AC18">
            <v>0</v>
          </cell>
        </row>
        <row r="19">
          <cell r="A19" t="str">
            <v>黄培豪</v>
          </cell>
          <cell r="B19" t="str">
            <v>工程部</v>
          </cell>
          <cell r="C19" t="str">
            <v>工程部</v>
          </cell>
          <cell r="D19" t="str">
            <v/>
          </cell>
          <cell r="E19" t="str">
            <v>运维工程师（广深驻点）</v>
          </cell>
          <cell r="F19" t="str">
            <v>15571869017047598</v>
          </cell>
          <cell r="G19" t="str">
            <v>25.94</v>
          </cell>
          <cell r="H19" t="str">
            <v>6</v>
          </cell>
          <cell r="I19" t="str">
            <v>13262</v>
          </cell>
        </row>
        <row r="19">
          <cell r="Y19" t="str">
            <v>1</v>
          </cell>
        </row>
        <row r="19">
          <cell r="AC19">
            <v>0</v>
          </cell>
        </row>
        <row r="20">
          <cell r="A20" t="str">
            <v>黄熙文</v>
          </cell>
          <cell r="B20" t="str">
            <v>工程部</v>
          </cell>
          <cell r="C20" t="str">
            <v>工程部</v>
          </cell>
          <cell r="D20" t="str">
            <v/>
          </cell>
          <cell r="E20" t="str">
            <v>网络工程师</v>
          </cell>
          <cell r="F20" t="str">
            <v>16723724365623301</v>
          </cell>
          <cell r="G20" t="str">
            <v>28</v>
          </cell>
          <cell r="H20" t="str">
            <v>2</v>
          </cell>
          <cell r="I20" t="str">
            <v>19561</v>
          </cell>
        </row>
        <row r="20">
          <cell r="R20" t="str">
            <v>1</v>
          </cell>
        </row>
        <row r="20">
          <cell r="AC20">
            <v>0</v>
          </cell>
        </row>
        <row r="21">
          <cell r="A21" t="str">
            <v>赖翔</v>
          </cell>
          <cell r="B21" t="str">
            <v>工程部</v>
          </cell>
          <cell r="C21" t="str">
            <v>工程部</v>
          </cell>
          <cell r="D21" t="str">
            <v/>
          </cell>
          <cell r="E21" t="str">
            <v>网络工程师</v>
          </cell>
          <cell r="F21" t="str">
            <v>16752138561155641</v>
          </cell>
          <cell r="G21" t="str">
            <v>27</v>
          </cell>
          <cell r="H21" t="str">
            <v>8</v>
          </cell>
          <cell r="I21" t="str">
            <v>17646</v>
          </cell>
        </row>
        <row r="21">
          <cell r="R21" t="str">
            <v>2</v>
          </cell>
        </row>
        <row r="21">
          <cell r="AC21">
            <v>0</v>
          </cell>
        </row>
        <row r="22">
          <cell r="A22" t="str">
            <v>李克诚</v>
          </cell>
          <cell r="B22" t="str">
            <v>工程部</v>
          </cell>
          <cell r="C22" t="str">
            <v>工程部</v>
          </cell>
          <cell r="D22" t="str">
            <v/>
          </cell>
          <cell r="E22" t="str">
            <v>工程总监</v>
          </cell>
          <cell r="F22" t="str">
            <v>1706236203721151</v>
          </cell>
          <cell r="G22" t="str">
            <v>21</v>
          </cell>
          <cell r="H22" t="str">
            <v>9</v>
          </cell>
          <cell r="I22" t="str">
            <v>10671</v>
          </cell>
          <cell r="J22" t="str">
            <v>1</v>
          </cell>
          <cell r="K22" t="str">
            <v>25</v>
          </cell>
        </row>
        <row r="22">
          <cell r="N22" t="str">
            <v>1</v>
          </cell>
        </row>
        <row r="22">
          <cell r="AC22">
            <v>0</v>
          </cell>
        </row>
        <row r="23">
          <cell r="A23" t="str">
            <v>李龙剑</v>
          </cell>
          <cell r="B23" t="str">
            <v>工程部</v>
          </cell>
          <cell r="C23" t="str">
            <v>工程部</v>
          </cell>
          <cell r="D23" t="str">
            <v/>
          </cell>
          <cell r="E23" t="str">
            <v>运维工程师（武汉驻点）</v>
          </cell>
          <cell r="F23" t="str">
            <v>17034831009909650</v>
          </cell>
          <cell r="G23" t="str">
            <v>26</v>
          </cell>
          <cell r="H23" t="str">
            <v>5</v>
          </cell>
          <cell r="I23" t="str">
            <v>18857</v>
          </cell>
          <cell r="J23" t="str">
            <v>4</v>
          </cell>
          <cell r="K23" t="str">
            <v>15</v>
          </cell>
        </row>
        <row r="23">
          <cell r="AC23">
            <v>0</v>
          </cell>
        </row>
        <row r="24">
          <cell r="A24" t="str">
            <v>廖玉苗</v>
          </cell>
          <cell r="B24" t="str">
            <v>工程部</v>
          </cell>
          <cell r="C24" t="str">
            <v>工程部</v>
          </cell>
          <cell r="D24" t="str">
            <v/>
          </cell>
          <cell r="E24" t="str">
            <v>主管助理</v>
          </cell>
          <cell r="F24" t="str">
            <v>15880591427202813</v>
          </cell>
        </row>
        <row r="24">
          <cell r="H24" t="str">
            <v>6</v>
          </cell>
        </row>
        <row r="24">
          <cell r="S24" t="str">
            <v>24</v>
          </cell>
        </row>
        <row r="24">
          <cell r="AC24">
            <v>0</v>
          </cell>
        </row>
        <row r="25">
          <cell r="A25" t="str">
            <v>凌天（离职）</v>
          </cell>
          <cell r="B25" t="str">
            <v>未加入考勤组</v>
          </cell>
          <cell r="C25" t="str">
            <v>工程部</v>
          </cell>
          <cell r="D25" t="str">
            <v/>
          </cell>
          <cell r="E25" t="str">
            <v>网络工程师</v>
          </cell>
          <cell r="F25" t="str">
            <v>17001052156953876</v>
          </cell>
          <cell r="G25" t="str">
            <v>5</v>
          </cell>
          <cell r="H25" t="str">
            <v>6</v>
          </cell>
        </row>
        <row r="25">
          <cell r="Q25" t="str">
            <v>3</v>
          </cell>
          <cell r="R25" t="str">
            <v>2</v>
          </cell>
          <cell r="S25" t="str">
            <v>19</v>
          </cell>
        </row>
        <row r="25">
          <cell r="AC25">
            <v>0</v>
          </cell>
        </row>
        <row r="26">
          <cell r="A26" t="str">
            <v>罗艳刚</v>
          </cell>
          <cell r="B26" t="str">
            <v>工程部</v>
          </cell>
          <cell r="C26" t="str">
            <v>工程部</v>
          </cell>
          <cell r="D26" t="str">
            <v/>
          </cell>
          <cell r="E26" t="str">
            <v>运维工程师（成都驻点）</v>
          </cell>
          <cell r="F26" t="str">
            <v>16780856415633568</v>
          </cell>
          <cell r="G26" t="str">
            <v>21</v>
          </cell>
          <cell r="H26" t="str">
            <v>5</v>
          </cell>
          <cell r="I26" t="str">
            <v>6156</v>
          </cell>
        </row>
        <row r="26">
          <cell r="Q26" t="str">
            <v>8</v>
          </cell>
          <cell r="R26" t="str">
            <v>3</v>
          </cell>
          <cell r="S26" t="str">
            <v>6</v>
          </cell>
        </row>
        <row r="26">
          <cell r="AC26">
            <v>0</v>
          </cell>
        </row>
        <row r="27">
          <cell r="A27" t="str">
            <v>罗勇军</v>
          </cell>
          <cell r="B27" t="str">
            <v>工程部</v>
          </cell>
          <cell r="C27" t="str">
            <v>工程部</v>
          </cell>
          <cell r="D27" t="str">
            <v/>
          </cell>
          <cell r="E27" t="str">
            <v>运维工程师（成都驻点）</v>
          </cell>
          <cell r="F27" t="str">
            <v>16908878546251854</v>
          </cell>
        </row>
        <row r="27">
          <cell r="H27" t="str">
            <v>6</v>
          </cell>
        </row>
        <row r="27">
          <cell r="S27" t="str">
            <v>24</v>
          </cell>
        </row>
        <row r="27">
          <cell r="AC27">
            <v>0</v>
          </cell>
        </row>
        <row r="28">
          <cell r="A28" t="str">
            <v>马晨宇</v>
          </cell>
          <cell r="B28" t="str">
            <v>工程部</v>
          </cell>
          <cell r="C28" t="str">
            <v>工程部</v>
          </cell>
          <cell r="D28" t="str">
            <v/>
          </cell>
          <cell r="E28" t="str">
            <v>网络工程师</v>
          </cell>
          <cell r="F28" t="str">
            <v>16758375095883038</v>
          </cell>
          <cell r="G28" t="str">
            <v>26</v>
          </cell>
        </row>
        <row r="28">
          <cell r="I28" t="str">
            <v>6835</v>
          </cell>
          <cell r="J28" t="str">
            <v>1</v>
          </cell>
          <cell r="K28" t="str">
            <v>3</v>
          </cell>
        </row>
        <row r="28">
          <cell r="Q28" t="str">
            <v>1</v>
          </cell>
          <cell r="R28" t="str">
            <v>15</v>
          </cell>
          <cell r="S28" t="str">
            <v>4</v>
          </cell>
        </row>
        <row r="28">
          <cell r="AC28">
            <v>0</v>
          </cell>
        </row>
        <row r="29">
          <cell r="A29" t="str">
            <v>潘洪波</v>
          </cell>
          <cell r="B29" t="str">
            <v>工程部</v>
          </cell>
          <cell r="C29" t="str">
            <v>工程部</v>
          </cell>
          <cell r="D29" t="str">
            <v/>
          </cell>
          <cell r="E29" t="str">
            <v>运维工程师（武汉驻点）</v>
          </cell>
          <cell r="F29" t="str">
            <v>16809515721689043</v>
          </cell>
          <cell r="G29" t="str">
            <v>24</v>
          </cell>
          <cell r="H29" t="str">
            <v>6</v>
          </cell>
          <cell r="I29" t="str">
            <v>16052</v>
          </cell>
        </row>
        <row r="29">
          <cell r="AC29">
            <v>0</v>
          </cell>
        </row>
        <row r="30">
          <cell r="A30" t="str">
            <v>桑本铖（离职）</v>
          </cell>
          <cell r="B30" t="str">
            <v>未加入考勤组</v>
          </cell>
          <cell r="C30" t="str">
            <v>工程部</v>
          </cell>
          <cell r="D30" t="str">
            <v/>
          </cell>
          <cell r="E30" t="str">
            <v>网络工程师</v>
          </cell>
          <cell r="F30" t="str">
            <v>17113345587926309</v>
          </cell>
          <cell r="G30" t="str">
            <v>1</v>
          </cell>
        </row>
        <row r="30">
          <cell r="AC30">
            <v>0</v>
          </cell>
        </row>
        <row r="31">
          <cell r="A31" t="str">
            <v>肖添赢</v>
          </cell>
          <cell r="B31" t="str">
            <v>工程部</v>
          </cell>
          <cell r="C31" t="str">
            <v>工程部</v>
          </cell>
          <cell r="D31" t="str">
            <v/>
          </cell>
          <cell r="E31" t="str">
            <v>工程主管</v>
          </cell>
          <cell r="F31" t="str">
            <v>15918367788347225</v>
          </cell>
          <cell r="G31" t="str">
            <v>17</v>
          </cell>
          <cell r="H31" t="str">
            <v>9</v>
          </cell>
          <cell r="I31" t="str">
            <v>1442</v>
          </cell>
          <cell r="J31" t="str">
            <v>4</v>
          </cell>
          <cell r="K31" t="str">
            <v>12</v>
          </cell>
        </row>
        <row r="31">
          <cell r="Q31" t="str">
            <v>3</v>
          </cell>
          <cell r="R31" t="str">
            <v>10</v>
          </cell>
          <cell r="S31" t="str">
            <v>4</v>
          </cell>
        </row>
        <row r="31">
          <cell r="Y31" t="str">
            <v>1</v>
          </cell>
        </row>
        <row r="31">
          <cell r="AC31">
            <v>0</v>
          </cell>
        </row>
        <row r="32">
          <cell r="A32" t="str">
            <v>谢江</v>
          </cell>
          <cell r="B32" t="str">
            <v>工程部</v>
          </cell>
          <cell r="C32" t="str">
            <v>工程部</v>
          </cell>
          <cell r="D32" t="str">
            <v/>
          </cell>
          <cell r="E32" t="str">
            <v>网络工程师</v>
          </cell>
          <cell r="F32" t="str">
            <v>16417780499853735</v>
          </cell>
          <cell r="G32" t="str">
            <v>26</v>
          </cell>
          <cell r="H32" t="str">
            <v>6</v>
          </cell>
          <cell r="I32" t="str">
            <v>16935</v>
          </cell>
        </row>
        <row r="32">
          <cell r="AC32">
            <v>0</v>
          </cell>
        </row>
        <row r="33">
          <cell r="A33" t="str">
            <v>颜煌碧</v>
          </cell>
          <cell r="B33" t="str">
            <v>工程部</v>
          </cell>
          <cell r="C33" t="str">
            <v>工程部</v>
          </cell>
          <cell r="D33" t="str">
            <v/>
          </cell>
          <cell r="E33" t="str">
            <v>网络工程师</v>
          </cell>
          <cell r="F33" t="str">
            <v>17138652013969466</v>
          </cell>
          <cell r="G33" t="str">
            <v>7</v>
          </cell>
        </row>
        <row r="33">
          <cell r="I33" t="str">
            <v>2947</v>
          </cell>
        </row>
        <row r="33">
          <cell r="AC33">
            <v>0</v>
          </cell>
        </row>
        <row r="34">
          <cell r="A34" t="str">
            <v>杨树</v>
          </cell>
          <cell r="B34" t="str">
            <v>工程部</v>
          </cell>
          <cell r="C34" t="str">
            <v>工程部</v>
          </cell>
          <cell r="D34" t="str">
            <v/>
          </cell>
          <cell r="E34" t="str">
            <v>主管助理</v>
          </cell>
          <cell r="F34" t="str">
            <v>15537446734998507</v>
          </cell>
          <cell r="G34" t="str">
            <v>13</v>
          </cell>
          <cell r="H34" t="str">
            <v>5</v>
          </cell>
          <cell r="I34" t="str">
            <v>558</v>
          </cell>
          <cell r="J34" t="str">
            <v>3</v>
          </cell>
          <cell r="K34" t="str">
            <v>3</v>
          </cell>
        </row>
        <row r="34">
          <cell r="R34" t="str">
            <v>11</v>
          </cell>
          <cell r="S34" t="str">
            <v>13</v>
          </cell>
        </row>
        <row r="34">
          <cell r="AC34">
            <v>0</v>
          </cell>
        </row>
        <row r="35">
          <cell r="A35" t="str">
            <v>姚晨阳</v>
          </cell>
          <cell r="B35" t="str">
            <v>工程部</v>
          </cell>
          <cell r="C35" t="str">
            <v>工程部</v>
          </cell>
          <cell r="D35" t="str">
            <v/>
          </cell>
          <cell r="E35" t="str">
            <v>网络工程师</v>
          </cell>
          <cell r="F35" t="str">
            <v>17001137456741664</v>
          </cell>
          <cell r="G35" t="str">
            <v>17</v>
          </cell>
          <cell r="H35" t="str">
            <v>6</v>
          </cell>
          <cell r="I35" t="str">
            <v>4290</v>
          </cell>
          <cell r="J35" t="str">
            <v>1</v>
          </cell>
          <cell r="K35" t="str">
            <v>4</v>
          </cell>
          <cell r="L35" t="str">
            <v>1</v>
          </cell>
          <cell r="M35" t="str">
            <v>45</v>
          </cell>
          <cell r="N35" t="str">
            <v>1</v>
          </cell>
        </row>
        <row r="35">
          <cell r="Q35" t="str">
            <v>3</v>
          </cell>
          <cell r="R35" t="str">
            <v>6</v>
          </cell>
          <cell r="S35" t="str">
            <v>9</v>
          </cell>
        </row>
        <row r="35">
          <cell r="AC35">
            <v>0</v>
          </cell>
        </row>
        <row r="36">
          <cell r="A36" t="str">
            <v>余峰</v>
          </cell>
          <cell r="B36" t="str">
            <v>工程部</v>
          </cell>
          <cell r="C36" t="str">
            <v>工程部</v>
          </cell>
          <cell r="D36" t="str">
            <v/>
          </cell>
          <cell r="E36" t="str">
            <v>网络工程师</v>
          </cell>
          <cell r="F36" t="str">
            <v>15647071391308433</v>
          </cell>
          <cell r="G36" t="str">
            <v>24</v>
          </cell>
          <cell r="H36" t="str">
            <v>9</v>
          </cell>
          <cell r="I36" t="str">
            <v>15616</v>
          </cell>
        </row>
        <row r="36">
          <cell r="AC36">
            <v>0</v>
          </cell>
        </row>
        <row r="37">
          <cell r="A37" t="str">
            <v>张宸</v>
          </cell>
          <cell r="B37" t="str">
            <v>工程部</v>
          </cell>
          <cell r="C37" t="str">
            <v>工程部</v>
          </cell>
          <cell r="D37" t="str">
            <v/>
          </cell>
          <cell r="E37" t="str">
            <v>运维工程师（武汉驻点）</v>
          </cell>
          <cell r="F37" t="str">
            <v>17034831506449279</v>
          </cell>
          <cell r="G37" t="str">
            <v>27</v>
          </cell>
          <cell r="H37" t="str">
            <v>5</v>
          </cell>
          <cell r="I37" t="str">
            <v>20555</v>
          </cell>
        </row>
        <row r="37">
          <cell r="AC37">
            <v>0</v>
          </cell>
        </row>
        <row r="38">
          <cell r="A38" t="str">
            <v>周蒙达</v>
          </cell>
          <cell r="B38" t="str">
            <v>工程部</v>
          </cell>
          <cell r="C38" t="str">
            <v>工程部</v>
          </cell>
          <cell r="D38" t="str">
            <v/>
          </cell>
          <cell r="E38" t="str">
            <v>网络工程师</v>
          </cell>
          <cell r="F38" t="str">
            <v>16568975948978407</v>
          </cell>
          <cell r="G38" t="str">
            <v>27</v>
          </cell>
          <cell r="H38" t="str">
            <v>4</v>
          </cell>
          <cell r="I38" t="str">
            <v>12264</v>
          </cell>
        </row>
        <row r="38">
          <cell r="Q38" t="str">
            <v>11</v>
          </cell>
          <cell r="R38" t="str">
            <v>1</v>
          </cell>
        </row>
        <row r="38">
          <cell r="AC38">
            <v>0</v>
          </cell>
        </row>
        <row r="39">
          <cell r="A39" t="str">
            <v>周逸晋</v>
          </cell>
          <cell r="B39" t="str">
            <v>工程部</v>
          </cell>
          <cell r="C39" t="str">
            <v>工程部</v>
          </cell>
          <cell r="D39" t="str">
            <v/>
          </cell>
          <cell r="E39" t="str">
            <v>网络工程师</v>
          </cell>
          <cell r="F39" t="str">
            <v>16911137641783295</v>
          </cell>
          <cell r="G39" t="str">
            <v>27</v>
          </cell>
          <cell r="H39" t="str">
            <v>6</v>
          </cell>
          <cell r="I39" t="str">
            <v>13669</v>
          </cell>
          <cell r="J39" t="str">
            <v>10</v>
          </cell>
          <cell r="K39" t="str">
            <v>96</v>
          </cell>
        </row>
        <row r="39">
          <cell r="Q39" t="str">
            <v>1</v>
          </cell>
          <cell r="R39" t="str">
            <v>4</v>
          </cell>
          <cell r="S39" t="str">
            <v>1</v>
          </cell>
        </row>
        <row r="39">
          <cell r="AC39">
            <v>0</v>
          </cell>
        </row>
        <row r="40">
          <cell r="A40" t="str">
            <v>祝如松</v>
          </cell>
          <cell r="B40" t="str">
            <v>工程部</v>
          </cell>
          <cell r="C40" t="str">
            <v>工程部</v>
          </cell>
          <cell r="D40" t="str">
            <v/>
          </cell>
          <cell r="E40" t="str">
            <v>网络工程师</v>
          </cell>
          <cell r="F40" t="str">
            <v>16206126825239151</v>
          </cell>
          <cell r="G40" t="str">
            <v>30</v>
          </cell>
          <cell r="H40" t="str">
            <v>5</v>
          </cell>
          <cell r="I40" t="str">
            <v>16962</v>
          </cell>
          <cell r="J40" t="str">
            <v>1</v>
          </cell>
          <cell r="K40" t="str">
            <v>5</v>
          </cell>
        </row>
        <row r="40">
          <cell r="R40" t="str">
            <v>4</v>
          </cell>
        </row>
        <row r="40">
          <cell r="AC40">
            <v>0</v>
          </cell>
        </row>
        <row r="41">
          <cell r="A41" t="str">
            <v>邹海金</v>
          </cell>
          <cell r="B41" t="str">
            <v>工程部</v>
          </cell>
          <cell r="C41" t="str">
            <v>工程部</v>
          </cell>
          <cell r="D41" t="str">
            <v/>
          </cell>
          <cell r="E41" t="str">
            <v>网络工程师</v>
          </cell>
          <cell r="F41" t="str">
            <v>16994123152729205</v>
          </cell>
          <cell r="G41" t="str">
            <v>28</v>
          </cell>
          <cell r="H41" t="str">
            <v>3</v>
          </cell>
          <cell r="I41" t="str">
            <v>17889</v>
          </cell>
        </row>
        <row r="41">
          <cell r="R41" t="str">
            <v>4</v>
          </cell>
          <cell r="S41" t="str">
            <v>2</v>
          </cell>
        </row>
        <row r="41">
          <cell r="AC41">
            <v>0</v>
          </cell>
        </row>
        <row r="42">
          <cell r="A42" t="str">
            <v>刘依龙</v>
          </cell>
          <cell r="B42" t="str">
            <v>内勤人员</v>
          </cell>
          <cell r="C42" t="str">
            <v>供应管理部</v>
          </cell>
          <cell r="D42" t="str">
            <v/>
          </cell>
          <cell r="E42" t="str">
            <v>采购管理</v>
          </cell>
          <cell r="F42" t="str">
            <v>17044239215164953</v>
          </cell>
          <cell r="G42" t="str">
            <v>21</v>
          </cell>
        </row>
        <row r="42">
          <cell r="I42" t="str">
            <v>10386</v>
          </cell>
        </row>
        <row r="42">
          <cell r="AB42" t="str">
            <v>8</v>
          </cell>
          <cell r="AC42">
            <v>1</v>
          </cell>
        </row>
        <row r="43">
          <cell r="A43" t="str">
            <v>严欣琳</v>
          </cell>
          <cell r="B43" t="str">
            <v>内勤人员</v>
          </cell>
          <cell r="C43" t="str">
            <v>供应管理部</v>
          </cell>
          <cell r="D43" t="str">
            <v/>
          </cell>
          <cell r="E43" t="str">
            <v>文员</v>
          </cell>
          <cell r="F43" t="str">
            <v>16618529501101983</v>
          </cell>
          <cell r="G43" t="str">
            <v>22</v>
          </cell>
        </row>
        <row r="43">
          <cell r="I43" t="str">
            <v>10155</v>
          </cell>
        </row>
        <row r="43">
          <cell r="Y43" t="str">
            <v>1</v>
          </cell>
        </row>
        <row r="43">
          <cell r="AC43">
            <v>0</v>
          </cell>
        </row>
        <row r="44">
          <cell r="A44" t="str">
            <v>郑养冰</v>
          </cell>
          <cell r="B44" t="str">
            <v>内勤人员</v>
          </cell>
          <cell r="C44" t="str">
            <v>供应管理部</v>
          </cell>
          <cell r="D44" t="str">
            <v/>
          </cell>
          <cell r="E44" t="str">
            <v>仓库管理员</v>
          </cell>
          <cell r="F44" t="str">
            <v>16982915344533032</v>
          </cell>
          <cell r="G44" t="str">
            <v>22</v>
          </cell>
        </row>
        <row r="44">
          <cell r="I44" t="str">
            <v>11245</v>
          </cell>
        </row>
        <row r="44">
          <cell r="AB44" t="str">
            <v>8</v>
          </cell>
          <cell r="AC44">
            <v>1</v>
          </cell>
        </row>
        <row r="45">
          <cell r="A45" t="str">
            <v>陶晋</v>
          </cell>
          <cell r="B45" t="str">
            <v>未加入考勤组</v>
          </cell>
          <cell r="C45" t="str">
            <v>观察员</v>
          </cell>
          <cell r="D45" t="str">
            <v/>
          </cell>
          <cell r="E45" t="str">
            <v>观察员</v>
          </cell>
          <cell r="F45" t="str">
            <v>04686954181220245</v>
          </cell>
        </row>
        <row r="45">
          <cell r="AC45">
            <v>0</v>
          </cell>
        </row>
        <row r="46">
          <cell r="A46" t="str">
            <v>陶琦</v>
          </cell>
          <cell r="B46" t="str">
            <v>未加入考勤组</v>
          </cell>
          <cell r="C46" t="str">
            <v>观察员</v>
          </cell>
          <cell r="D46" t="str">
            <v/>
          </cell>
          <cell r="E46" t="str">
            <v/>
          </cell>
          <cell r="F46" t="str">
            <v>08554325331223792</v>
          </cell>
        </row>
        <row r="46">
          <cell r="AC46">
            <v>0</v>
          </cell>
        </row>
        <row r="47">
          <cell r="A47" t="str">
            <v>王冬梅</v>
          </cell>
          <cell r="B47" t="str">
            <v>未加入考勤组</v>
          </cell>
          <cell r="C47" t="str">
            <v>观察员</v>
          </cell>
          <cell r="D47" t="str">
            <v/>
          </cell>
          <cell r="E47" t="str">
            <v/>
          </cell>
          <cell r="F47" t="str">
            <v>092535084729100324</v>
          </cell>
        </row>
        <row r="47">
          <cell r="AC47">
            <v>0</v>
          </cell>
        </row>
        <row r="48">
          <cell r="A48" t="str">
            <v>陈素洁（离职）</v>
          </cell>
          <cell r="B48" t="str">
            <v>未加入考勤组</v>
          </cell>
          <cell r="C48" t="str">
            <v>客服部</v>
          </cell>
          <cell r="D48" t="str">
            <v/>
          </cell>
          <cell r="E48" t="str">
            <v>客服专员</v>
          </cell>
          <cell r="F48" t="str">
            <v>17031293564776523</v>
          </cell>
          <cell r="G48" t="str">
            <v>17</v>
          </cell>
          <cell r="H48" t="str">
            <v>11</v>
          </cell>
          <cell r="I48" t="str">
            <v>8565</v>
          </cell>
        </row>
        <row r="48">
          <cell r="AB48" t="str">
            <v>15</v>
          </cell>
          <cell r="AC48">
            <v>1.875</v>
          </cell>
        </row>
        <row r="49">
          <cell r="A49" t="str">
            <v>齐蔓青</v>
          </cell>
          <cell r="B49" t="str">
            <v>客服</v>
          </cell>
          <cell r="C49" t="str">
            <v>客服部</v>
          </cell>
          <cell r="D49" t="str">
            <v/>
          </cell>
          <cell r="E49" t="str">
            <v>客服专员</v>
          </cell>
          <cell r="F49" t="str">
            <v>17096082657702316</v>
          </cell>
          <cell r="G49" t="str">
            <v>24</v>
          </cell>
          <cell r="H49" t="str">
            <v>6</v>
          </cell>
          <cell r="I49" t="str">
            <v>11604</v>
          </cell>
          <cell r="J49" t="str">
            <v>1</v>
          </cell>
          <cell r="K49" t="str">
            <v>1</v>
          </cell>
        </row>
        <row r="49">
          <cell r="O49" t="str">
            <v>1</v>
          </cell>
          <cell r="P49" t="str">
            <v>178</v>
          </cell>
        </row>
        <row r="49">
          <cell r="AC49">
            <v>0</v>
          </cell>
        </row>
        <row r="50">
          <cell r="A50" t="str">
            <v>沈冬春（离职）</v>
          </cell>
          <cell r="B50" t="str">
            <v>未加入考勤组</v>
          </cell>
          <cell r="C50" t="str">
            <v>客服部</v>
          </cell>
          <cell r="D50" t="str">
            <v/>
          </cell>
          <cell r="E50" t="str">
            <v>客服经理</v>
          </cell>
          <cell r="F50" t="str">
            <v>17034736554284128</v>
          </cell>
          <cell r="G50" t="str">
            <v>12</v>
          </cell>
          <cell r="H50" t="str">
            <v>5</v>
          </cell>
          <cell r="I50" t="str">
            <v>5206</v>
          </cell>
        </row>
        <row r="50">
          <cell r="R50" t="str">
            <v>1</v>
          </cell>
        </row>
        <row r="50">
          <cell r="AB50" t="str">
            <v>19</v>
          </cell>
          <cell r="AC50">
            <v>2.375</v>
          </cell>
        </row>
        <row r="51">
          <cell r="A51" t="str">
            <v>孙倩</v>
          </cell>
          <cell r="B51" t="str">
            <v>客服</v>
          </cell>
          <cell r="C51" t="str">
            <v>客服部</v>
          </cell>
          <cell r="D51" t="str">
            <v/>
          </cell>
          <cell r="E51" t="str">
            <v>客服专员</v>
          </cell>
          <cell r="F51" t="str">
            <v>17032256006763289</v>
          </cell>
          <cell r="G51" t="str">
            <v>24</v>
          </cell>
          <cell r="H51" t="str">
            <v>7</v>
          </cell>
          <cell r="I51" t="str">
            <v>11808</v>
          </cell>
        </row>
        <row r="51">
          <cell r="O51" t="str">
            <v>3</v>
          </cell>
          <cell r="P51" t="str">
            <v>300</v>
          </cell>
        </row>
        <row r="51">
          <cell r="AC51">
            <v>0</v>
          </cell>
        </row>
        <row r="52">
          <cell r="A52" t="str">
            <v>汪雪琴</v>
          </cell>
          <cell r="B52" t="str">
            <v>客服</v>
          </cell>
          <cell r="C52" t="str">
            <v>客服部</v>
          </cell>
          <cell r="D52" t="str">
            <v/>
          </cell>
          <cell r="E52" t="str">
            <v>客服专员</v>
          </cell>
          <cell r="F52" t="str">
            <v>17091746877802639</v>
          </cell>
          <cell r="G52" t="str">
            <v>24</v>
          </cell>
          <cell r="H52" t="str">
            <v>6</v>
          </cell>
          <cell r="I52" t="str">
            <v>11760</v>
          </cell>
        </row>
        <row r="52">
          <cell r="AC52">
            <v>0</v>
          </cell>
        </row>
        <row r="53">
          <cell r="A53" t="str">
            <v>王烁培（离职）</v>
          </cell>
          <cell r="B53" t="str">
            <v>未加入考勤组</v>
          </cell>
          <cell r="C53" t="str">
            <v>客服部</v>
          </cell>
          <cell r="D53" t="str">
            <v/>
          </cell>
          <cell r="E53" t="str">
            <v>客服专员</v>
          </cell>
          <cell r="F53" t="str">
            <v>17018323398464558</v>
          </cell>
          <cell r="G53" t="str">
            <v>1</v>
          </cell>
        </row>
        <row r="53">
          <cell r="AC53">
            <v>0</v>
          </cell>
        </row>
        <row r="54">
          <cell r="A54" t="str">
            <v>吴文凯</v>
          </cell>
          <cell r="B54" t="str">
            <v>客服</v>
          </cell>
          <cell r="C54" t="str">
            <v>客服部</v>
          </cell>
          <cell r="D54" t="str">
            <v/>
          </cell>
          <cell r="E54" t="str">
            <v>客服专员</v>
          </cell>
          <cell r="F54" t="str">
            <v>17032247511094015</v>
          </cell>
          <cell r="G54" t="str">
            <v>23</v>
          </cell>
          <cell r="H54" t="str">
            <v>8</v>
          </cell>
          <cell r="I54" t="str">
            <v>10768</v>
          </cell>
        </row>
        <row r="54">
          <cell r="AC54">
            <v>0</v>
          </cell>
        </row>
        <row r="55">
          <cell r="A55" t="str">
            <v>余晶晶</v>
          </cell>
          <cell r="B55" t="str">
            <v>客服</v>
          </cell>
          <cell r="C55" t="str">
            <v>客服部</v>
          </cell>
          <cell r="D55" t="str">
            <v/>
          </cell>
          <cell r="E55" t="str">
            <v>稽核专员</v>
          </cell>
          <cell r="F55" t="str">
            <v>16774607585196748</v>
          </cell>
          <cell r="G55" t="str">
            <v>20.5</v>
          </cell>
          <cell r="H55" t="str">
            <v>9</v>
          </cell>
          <cell r="I55" t="str">
            <v>7193</v>
          </cell>
        </row>
        <row r="55">
          <cell r="R55" t="str">
            <v>2</v>
          </cell>
          <cell r="S55" t="str">
            <v>1</v>
          </cell>
        </row>
        <row r="55">
          <cell r="Y55" t="str">
            <v>4</v>
          </cell>
        </row>
        <row r="55">
          <cell r="AB55" t="str">
            <v>8</v>
          </cell>
          <cell r="AC55">
            <v>1</v>
          </cell>
        </row>
        <row r="56">
          <cell r="A56" t="str">
            <v>袁彩云</v>
          </cell>
          <cell r="B56" t="str">
            <v>内勤人员</v>
          </cell>
          <cell r="C56" t="str">
            <v>人事行政部</v>
          </cell>
          <cell r="D56" t="str">
            <v/>
          </cell>
          <cell r="E56" t="str">
            <v>行政人事专员</v>
          </cell>
          <cell r="F56" t="str">
            <v>16974437934114212</v>
          </cell>
          <cell r="G56" t="str">
            <v>18</v>
          </cell>
        </row>
        <row r="56">
          <cell r="I56" t="str">
            <v>8803</v>
          </cell>
          <cell r="J56" t="str">
            <v>2</v>
          </cell>
          <cell r="K56" t="str">
            <v>7</v>
          </cell>
        </row>
        <row r="56">
          <cell r="U56" t="str">
            <v>0.83</v>
          </cell>
        </row>
        <row r="56">
          <cell r="AA56" t="str">
            <v>1</v>
          </cell>
          <cell r="AB56" t="str">
            <v>24</v>
          </cell>
          <cell r="AC56">
            <v>3</v>
          </cell>
        </row>
        <row r="57">
          <cell r="A57" t="str">
            <v>郑逸群</v>
          </cell>
          <cell r="B57" t="str">
            <v>内勤人员</v>
          </cell>
          <cell r="C57" t="str">
            <v>人事行政部</v>
          </cell>
          <cell r="D57" t="str">
            <v/>
          </cell>
          <cell r="E57" t="str">
            <v>人事</v>
          </cell>
          <cell r="F57" t="str">
            <v>16883536711533640</v>
          </cell>
          <cell r="G57" t="str">
            <v>7</v>
          </cell>
        </row>
        <row r="57">
          <cell r="I57" t="str">
            <v>2910</v>
          </cell>
        </row>
        <row r="57">
          <cell r="S57" t="str">
            <v>13</v>
          </cell>
        </row>
        <row r="57">
          <cell r="AB57" t="str">
            <v>24</v>
          </cell>
          <cell r="AC57">
            <v>3</v>
          </cell>
        </row>
        <row r="58">
          <cell r="A58" t="str">
            <v>邓敏敏</v>
          </cell>
          <cell r="B58" t="str">
            <v>市场营销部</v>
          </cell>
          <cell r="C58" t="str">
            <v>市场营销部</v>
          </cell>
          <cell r="D58" t="str">
            <v/>
          </cell>
          <cell r="E58" t="str">
            <v>业务经理</v>
          </cell>
          <cell r="F58" t="str">
            <v>16990723683869015</v>
          </cell>
          <cell r="G58" t="str">
            <v>21</v>
          </cell>
        </row>
        <row r="58">
          <cell r="I58" t="str">
            <v>8215</v>
          </cell>
        </row>
        <row r="58">
          <cell r="Q58" t="str">
            <v>2</v>
          </cell>
          <cell r="R58" t="str">
            <v>2</v>
          </cell>
        </row>
        <row r="58">
          <cell r="AB58" t="str">
            <v>13</v>
          </cell>
          <cell r="AC58">
            <v>1.625</v>
          </cell>
        </row>
        <row r="59">
          <cell r="A59" t="str">
            <v>胡林林</v>
          </cell>
          <cell r="B59" t="str">
            <v>市场营销部</v>
          </cell>
          <cell r="C59" t="str">
            <v>市场营销部</v>
          </cell>
          <cell r="D59" t="str">
            <v/>
          </cell>
          <cell r="E59" t="str">
            <v>业务经理</v>
          </cell>
          <cell r="F59" t="str">
            <v>17097887588087593</v>
          </cell>
          <cell r="G59" t="str">
            <v>22</v>
          </cell>
        </row>
        <row r="59">
          <cell r="I59" t="str">
            <v>11202</v>
          </cell>
        </row>
        <row r="59">
          <cell r="T59" t="str">
            <v>5</v>
          </cell>
        </row>
        <row r="59">
          <cell r="AC59">
            <v>0</v>
          </cell>
        </row>
        <row r="60">
          <cell r="A60" t="str">
            <v>李银港</v>
          </cell>
          <cell r="B60" t="str">
            <v>市场营销部</v>
          </cell>
          <cell r="C60" t="str">
            <v>市场营销部</v>
          </cell>
          <cell r="D60" t="str">
            <v/>
          </cell>
          <cell r="E60" t="str">
            <v>业务经理</v>
          </cell>
          <cell r="F60" t="str">
            <v>17120219389223696</v>
          </cell>
          <cell r="G60" t="str">
            <v>21</v>
          </cell>
        </row>
        <row r="60">
          <cell r="I60" t="str">
            <v>10629</v>
          </cell>
        </row>
        <row r="60">
          <cell r="AC60">
            <v>0</v>
          </cell>
        </row>
        <row r="61">
          <cell r="A61" t="str">
            <v>孙俊彦</v>
          </cell>
          <cell r="B61" t="str">
            <v>市场营销部</v>
          </cell>
          <cell r="C61" t="str">
            <v>市场营销部</v>
          </cell>
          <cell r="D61" t="str">
            <v/>
          </cell>
          <cell r="E61" t="str">
            <v>业务经理</v>
          </cell>
          <cell r="F61" t="str">
            <v>1711351831917176</v>
          </cell>
          <cell r="G61" t="str">
            <v>19</v>
          </cell>
        </row>
        <row r="61">
          <cell r="I61" t="str">
            <v>8119</v>
          </cell>
          <cell r="J61" t="str">
            <v>2</v>
          </cell>
          <cell r="K61" t="str">
            <v>44</v>
          </cell>
        </row>
        <row r="61">
          <cell r="Q61" t="str">
            <v>3</v>
          </cell>
          <cell r="R61" t="str">
            <v>3</v>
          </cell>
          <cell r="S61" t="str">
            <v>1</v>
          </cell>
          <cell r="T61" t="str">
            <v>4</v>
          </cell>
        </row>
        <row r="61">
          <cell r="X61" t="str">
            <v>2</v>
          </cell>
        </row>
        <row r="61">
          <cell r="AC61">
            <v>0</v>
          </cell>
        </row>
        <row r="62">
          <cell r="A62" t="str">
            <v>汤凯</v>
          </cell>
          <cell r="B62" t="str">
            <v>市场营销部</v>
          </cell>
          <cell r="C62" t="str">
            <v>市场营销部</v>
          </cell>
          <cell r="D62" t="str">
            <v/>
          </cell>
          <cell r="E62" t="str">
            <v>业务经理</v>
          </cell>
          <cell r="F62" t="str">
            <v>0841051032881163</v>
          </cell>
          <cell r="G62" t="str">
            <v>22</v>
          </cell>
        </row>
        <row r="62">
          <cell r="I62" t="str">
            <v>9886</v>
          </cell>
          <cell r="J62" t="str">
            <v>2</v>
          </cell>
          <cell r="K62" t="str">
            <v>3</v>
          </cell>
        </row>
        <row r="62">
          <cell r="Q62" t="str">
            <v>2</v>
          </cell>
          <cell r="R62" t="str">
            <v>1</v>
          </cell>
        </row>
        <row r="62">
          <cell r="AC62">
            <v>0</v>
          </cell>
        </row>
        <row r="63">
          <cell r="A63" t="str">
            <v>王丽</v>
          </cell>
          <cell r="B63" t="str">
            <v>市场营销部</v>
          </cell>
          <cell r="C63" t="str">
            <v>市场营销部</v>
          </cell>
          <cell r="D63" t="str">
            <v/>
          </cell>
          <cell r="E63" t="str">
            <v>业务经理</v>
          </cell>
          <cell r="F63" t="str">
            <v>17102133651173434</v>
          </cell>
          <cell r="G63" t="str">
            <v>22</v>
          </cell>
        </row>
        <row r="63">
          <cell r="I63" t="str">
            <v>10971</v>
          </cell>
        </row>
        <row r="63">
          <cell r="AC63">
            <v>0</v>
          </cell>
        </row>
        <row r="64">
          <cell r="A64" t="str">
            <v>杨璐</v>
          </cell>
          <cell r="B64" t="str">
            <v>市场营销部</v>
          </cell>
          <cell r="C64" t="str">
            <v>市场营销部</v>
          </cell>
          <cell r="D64" t="str">
            <v/>
          </cell>
          <cell r="E64" t="str">
            <v>业务经理</v>
          </cell>
          <cell r="F64" t="str">
            <v>17096117189861270</v>
          </cell>
          <cell r="G64" t="str">
            <v>2</v>
          </cell>
        </row>
        <row r="64">
          <cell r="I64" t="str">
            <v>484</v>
          </cell>
        </row>
        <row r="64">
          <cell r="R64" t="str">
            <v>1</v>
          </cell>
          <cell r="S64" t="str">
            <v>20</v>
          </cell>
        </row>
        <row r="64">
          <cell r="AC64">
            <v>0</v>
          </cell>
        </row>
        <row r="65">
          <cell r="A65" t="str">
            <v>章杰</v>
          </cell>
          <cell r="B65" t="str">
            <v>市场营销部</v>
          </cell>
          <cell r="C65" t="str">
            <v>市场营销部</v>
          </cell>
          <cell r="D65" t="str">
            <v/>
          </cell>
          <cell r="E65" t="str">
            <v>业务经理</v>
          </cell>
          <cell r="F65" t="str">
            <v>16966577850757373</v>
          </cell>
          <cell r="G65" t="str">
            <v>21</v>
          </cell>
        </row>
        <row r="65">
          <cell r="I65" t="str">
            <v>9034</v>
          </cell>
          <cell r="J65" t="str">
            <v>2</v>
          </cell>
          <cell r="K65" t="str">
            <v>9</v>
          </cell>
          <cell r="L65" t="str">
            <v>1</v>
          </cell>
          <cell r="M65" t="str">
            <v>43</v>
          </cell>
        </row>
        <row r="65">
          <cell r="Q65" t="str">
            <v>1</v>
          </cell>
          <cell r="R65" t="str">
            <v>1</v>
          </cell>
          <cell r="S65" t="str">
            <v>2</v>
          </cell>
          <cell r="T65" t="str">
            <v>6</v>
          </cell>
        </row>
        <row r="65">
          <cell r="AB65" t="str">
            <v>3</v>
          </cell>
          <cell r="AC65">
            <v>0.375</v>
          </cell>
        </row>
        <row r="66">
          <cell r="A66" t="str">
            <v>张晓</v>
          </cell>
          <cell r="B66" t="str">
            <v>市场营销部</v>
          </cell>
          <cell r="C66" t="str">
            <v>市场营销部</v>
          </cell>
          <cell r="D66" t="str">
            <v/>
          </cell>
          <cell r="E66" t="str">
            <v>业务经理</v>
          </cell>
          <cell r="F66" t="str">
            <v>0210696312781107</v>
          </cell>
          <cell r="G66" t="str">
            <v>1</v>
          </cell>
        </row>
        <row r="66">
          <cell r="Q66" t="str">
            <v>1</v>
          </cell>
        </row>
        <row r="66">
          <cell r="S66" t="str">
            <v>21</v>
          </cell>
        </row>
        <row r="66">
          <cell r="AC66">
            <v>0</v>
          </cell>
        </row>
        <row r="67">
          <cell r="A67" t="str">
            <v>朱家银</v>
          </cell>
          <cell r="B67" t="str">
            <v>市场营销部</v>
          </cell>
          <cell r="C67" t="str">
            <v>市场营销部</v>
          </cell>
          <cell r="D67" t="str">
            <v/>
          </cell>
          <cell r="E67" t="str">
            <v>业务经理</v>
          </cell>
          <cell r="F67" t="str">
            <v>17102114654835643</v>
          </cell>
          <cell r="G67" t="str">
            <v>22</v>
          </cell>
        </row>
        <row r="67">
          <cell r="I67" t="str">
            <v>11291</v>
          </cell>
        </row>
        <row r="67">
          <cell r="AC67">
            <v>0</v>
          </cell>
        </row>
        <row r="68">
          <cell r="A68" t="str">
            <v>蔡文姬</v>
          </cell>
          <cell r="B68" t="str">
            <v>内勤人员</v>
          </cell>
          <cell r="C68" t="str">
            <v>总经办</v>
          </cell>
          <cell r="D68" t="str">
            <v/>
          </cell>
          <cell r="E68" t="str">
            <v>副总助理</v>
          </cell>
          <cell r="F68" t="str">
            <v>17054583651313080</v>
          </cell>
          <cell r="G68" t="str">
            <v>20</v>
          </cell>
        </row>
        <row r="68">
          <cell r="I68" t="str">
            <v>9475</v>
          </cell>
        </row>
        <row r="68">
          <cell r="AB68" t="str">
            <v>21</v>
          </cell>
          <cell r="AC68">
            <v>2.625</v>
          </cell>
        </row>
        <row r="69">
          <cell r="A69" t="str">
            <v>达钰洁</v>
          </cell>
          <cell r="B69" t="str">
            <v>内勤人员</v>
          </cell>
          <cell r="C69" t="str">
            <v>总经办</v>
          </cell>
          <cell r="D69" t="str">
            <v/>
          </cell>
          <cell r="E69" t="str">
            <v>副总助理</v>
          </cell>
          <cell r="F69" t="str">
            <v>17030584572791602</v>
          </cell>
          <cell r="G69" t="str">
            <v>22</v>
          </cell>
        </row>
        <row r="69">
          <cell r="I69" t="str">
            <v>10652</v>
          </cell>
        </row>
        <row r="69">
          <cell r="AC69">
            <v>0</v>
          </cell>
        </row>
        <row r="70">
          <cell r="A70" t="str">
            <v>丁琛琛</v>
          </cell>
          <cell r="B70" t="str">
            <v>未加入考勤组</v>
          </cell>
          <cell r="C70" t="str">
            <v>总经办</v>
          </cell>
          <cell r="D70" t="str">
            <v/>
          </cell>
          <cell r="E70" t="str">
            <v>总经理助理</v>
          </cell>
          <cell r="F70" t="str">
            <v>17014159149558597</v>
          </cell>
        </row>
        <row r="70">
          <cell r="AC70">
            <v>0</v>
          </cell>
        </row>
        <row r="71">
          <cell r="A71" t="str">
            <v>潘琳玲</v>
          </cell>
          <cell r="B71" t="str">
            <v>未加入考勤组</v>
          </cell>
          <cell r="C71" t="str">
            <v>总经办</v>
          </cell>
          <cell r="D71" t="str">
            <v/>
          </cell>
          <cell r="E71" t="str">
            <v>副总经理</v>
          </cell>
          <cell r="F71" t="str">
            <v>091923186428344119</v>
          </cell>
          <cell r="G71" t="str">
            <v>1</v>
          </cell>
        </row>
        <row r="71">
          <cell r="AC71">
            <v>0</v>
          </cell>
        </row>
        <row r="72">
          <cell r="A72" t="str">
            <v>陶耀斌</v>
          </cell>
          <cell r="B72" t="str">
            <v>未加入考勤组</v>
          </cell>
          <cell r="C72" t="str">
            <v/>
          </cell>
          <cell r="D72" t="str">
            <v/>
          </cell>
          <cell r="E72" t="str">
            <v>总经理</v>
          </cell>
          <cell r="F72" t="str">
            <v>manager6080</v>
          </cell>
          <cell r="G72" t="str">
            <v>1</v>
          </cell>
        </row>
        <row r="72">
          <cell r="AC72">
            <v>0</v>
          </cell>
        </row>
        <row r="73">
          <cell r="A73" t="str">
            <v>陶耀文</v>
          </cell>
          <cell r="B73" t="str">
            <v>未加入考勤组</v>
          </cell>
          <cell r="C73" t="str">
            <v>总经办</v>
          </cell>
          <cell r="D73" t="str">
            <v/>
          </cell>
          <cell r="E73" t="str">
            <v>副总经理</v>
          </cell>
          <cell r="F73" t="str">
            <v>021563152138057597</v>
          </cell>
        </row>
        <row r="73">
          <cell r="AC73">
            <v>0</v>
          </cell>
        </row>
      </sheetData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付款通知书"/>
      <sheetName val="社保账单明细"/>
      <sheetName val="2025.1"/>
      <sheetName val="2025.2"/>
      <sheetName val="2024.3"/>
      <sheetName val="2024.4"/>
      <sheetName val="2024.5"/>
      <sheetName val="2024.6"/>
      <sheetName val="2024.7"/>
      <sheetName val="2024.8"/>
      <sheetName val="2024.9"/>
      <sheetName val="2024.10"/>
      <sheetName val="2024.11"/>
      <sheetName val="2024.12"/>
      <sheetName val="（居民）年终奖"/>
      <sheetName val="税率"/>
    </sheetNames>
    <sheetDataSet>
      <sheetData sheetId="0"/>
      <sheetData sheetId="1"/>
      <sheetData sheetId="2"/>
      <sheetData sheetId="3">
        <row r="1">
          <cell r="M1" t="str">
            <v>此区域不能空白，没有金额请填0，负数金额不能填写</v>
          </cell>
        </row>
        <row r="2">
          <cell r="C2" t="str">
            <v>*姓名</v>
          </cell>
          <cell r="D2" t="str">
            <v>*证件类型</v>
          </cell>
          <cell r="E2" t="str">
            <v>*身份证号码</v>
          </cell>
          <cell r="F2" t="str">
            <v>*性别</v>
          </cell>
          <cell r="G2" t="str">
            <v>*联系电话</v>
          </cell>
          <cell r="H2" t="str">
            <v>*是否残疾烈属孤老</v>
          </cell>
          <cell r="I2" t="str">
            <v>*是否股东、投资者</v>
          </cell>
          <cell r="J2" t="str">
            <v>入职日期</v>
          </cell>
          <cell r="K2" t="str">
            <v>离职日期</v>
          </cell>
          <cell r="L2" t="str">
            <v>*应发工资</v>
          </cell>
          <cell r="M2" t="str">
            <v>*本月专项扣除</v>
          </cell>
        </row>
        <row r="2">
          <cell r="Q2" t="str">
            <v>本月个人社保
代扣合计</v>
          </cell>
          <cell r="R2" t="str">
            <v>其他扣除</v>
          </cell>
          <cell r="S2" t="str">
            <v>累计收入额</v>
          </cell>
          <cell r="T2" t="str">
            <v>累计减除费用</v>
          </cell>
          <cell r="U2" t="str">
            <v>累计专项扣除</v>
          </cell>
          <cell r="V2" t="str">
            <v>*累计专项附加扣除</v>
          </cell>
        </row>
        <row r="2">
          <cell r="AB2" t="str">
            <v>累计专项附加扣除总额</v>
          </cell>
          <cell r="AC2" t="str">
            <v>累计其他扣除</v>
          </cell>
          <cell r="AD2" t="str">
            <v>累计预扣预缴
应纳税所得额</v>
          </cell>
          <cell r="AE2" t="str">
            <v>累计应预扣预缴税额</v>
          </cell>
          <cell r="AF2" t="str">
            <v>累计已扣缴税额</v>
          </cell>
          <cell r="AG2" t="str">
            <v>本次应扣税额</v>
          </cell>
        </row>
        <row r="3">
          <cell r="M3" t="str">
            <v>养老个人</v>
          </cell>
          <cell r="N3" t="str">
            <v>医疗个人</v>
          </cell>
          <cell r="O3" t="str">
            <v>失业个人</v>
          </cell>
          <cell r="P3" t="str">
            <v>公积金个人</v>
          </cell>
        </row>
        <row r="3">
          <cell r="V3" t="str">
            <v>子女教育</v>
          </cell>
          <cell r="W3" t="str">
            <v>赡养老人</v>
          </cell>
          <cell r="X3" t="str">
            <v>住房贷款利息</v>
          </cell>
          <cell r="Y3" t="str">
            <v>住房租金</v>
          </cell>
          <cell r="Z3" t="str">
            <v>继续教育</v>
          </cell>
          <cell r="AA3" t="str">
            <v>大病医疗</v>
          </cell>
        </row>
        <row r="4">
          <cell r="C4" t="str">
            <v>黄培豪</v>
          </cell>
          <cell r="D4" t="str">
            <v>身份证</v>
          </cell>
          <cell r="E4" t="str">
            <v>445281199708281271</v>
          </cell>
          <cell r="F4" t="str">
            <v>男</v>
          </cell>
          <cell r="G4">
            <v>13025335297</v>
          </cell>
        </row>
        <row r="4">
          <cell r="J4">
            <v>44927</v>
          </cell>
        </row>
        <row r="4">
          <cell r="L4">
            <v>10692.75</v>
          </cell>
          <cell r="M4">
            <v>1810.55</v>
          </cell>
          <cell r="N4">
            <v>0</v>
          </cell>
          <cell r="O4">
            <v>0</v>
          </cell>
          <cell r="P4">
            <v>0</v>
          </cell>
          <cell r="Q4">
            <v>1810.55</v>
          </cell>
          <cell r="R4">
            <v>0</v>
          </cell>
          <cell r="S4">
            <v>20942.75</v>
          </cell>
          <cell r="T4">
            <v>10000</v>
          </cell>
          <cell r="U4">
            <v>3667.46</v>
          </cell>
          <cell r="V4">
            <v>0</v>
          </cell>
          <cell r="W4">
            <v>0</v>
          </cell>
          <cell r="X4">
            <v>0</v>
          </cell>
          <cell r="Y4">
            <v>3000</v>
          </cell>
          <cell r="Z4">
            <v>0</v>
          </cell>
          <cell r="AA4">
            <v>0</v>
          </cell>
          <cell r="AB4">
            <v>3000</v>
          </cell>
          <cell r="AC4">
            <v>0</v>
          </cell>
          <cell r="AD4">
            <v>4275.29</v>
          </cell>
          <cell r="AE4">
            <v>128.26</v>
          </cell>
          <cell r="AF4">
            <v>56.79</v>
          </cell>
          <cell r="AG4">
            <v>71.47</v>
          </cell>
        </row>
        <row r="5">
          <cell r="C5" t="str">
            <v>罗艳刚</v>
          </cell>
          <cell r="D5" t="str">
            <v>身份证</v>
          </cell>
          <cell r="E5" t="str">
            <v>510623198808266615</v>
          </cell>
          <cell r="F5" t="str">
            <v>男</v>
          </cell>
          <cell r="G5">
            <v>19102634881</v>
          </cell>
        </row>
        <row r="5">
          <cell r="J5">
            <v>45017</v>
          </cell>
        </row>
        <row r="5">
          <cell r="L5">
            <v>7550</v>
          </cell>
          <cell r="M5">
            <v>360.88</v>
          </cell>
          <cell r="N5">
            <v>90.22</v>
          </cell>
          <cell r="O5">
            <v>18.04</v>
          </cell>
          <cell r="P5">
            <v>0</v>
          </cell>
          <cell r="Q5">
            <v>469.14</v>
          </cell>
          <cell r="R5">
            <v>0</v>
          </cell>
          <cell r="S5">
            <v>15100</v>
          </cell>
          <cell r="T5">
            <v>10000</v>
          </cell>
          <cell r="U5">
            <v>938.28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4161.72</v>
          </cell>
          <cell r="AE5">
            <v>124.85</v>
          </cell>
          <cell r="AF5">
            <v>62.43</v>
          </cell>
          <cell r="AG5">
            <v>62.42</v>
          </cell>
        </row>
        <row r="6">
          <cell r="C6" t="str">
            <v>罗勇军</v>
          </cell>
          <cell r="D6" t="str">
            <v>身份证</v>
          </cell>
          <cell r="E6" t="str">
            <v>510623199001256613</v>
          </cell>
          <cell r="F6" t="str">
            <v>男</v>
          </cell>
          <cell r="G6">
            <v>19308024776</v>
          </cell>
        </row>
        <row r="6">
          <cell r="J6">
            <v>45200</v>
          </cell>
        </row>
        <row r="6">
          <cell r="L6">
            <v>6550</v>
          </cell>
          <cell r="M6">
            <v>360.88</v>
          </cell>
          <cell r="N6">
            <v>90.22</v>
          </cell>
          <cell r="O6">
            <v>18.04</v>
          </cell>
          <cell r="P6">
            <v>0</v>
          </cell>
          <cell r="Q6">
            <v>469.14</v>
          </cell>
          <cell r="R6">
            <v>0</v>
          </cell>
          <cell r="S6">
            <v>13100</v>
          </cell>
          <cell r="T6">
            <v>10000</v>
          </cell>
          <cell r="U6">
            <v>938.28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2161.72</v>
          </cell>
          <cell r="AE6">
            <v>64.85</v>
          </cell>
          <cell r="AF6">
            <v>32.43</v>
          </cell>
          <cell r="AG6">
            <v>32.42</v>
          </cell>
        </row>
        <row r="7">
          <cell r="C7" t="str">
            <v>邓敏敏</v>
          </cell>
          <cell r="D7" t="str">
            <v>身份证</v>
          </cell>
          <cell r="E7" t="str">
            <v>330328199201014821</v>
          </cell>
          <cell r="F7" t="str">
            <v>女</v>
          </cell>
          <cell r="G7">
            <v>18958801252</v>
          </cell>
        </row>
        <row r="7">
          <cell r="J7">
            <v>45383</v>
          </cell>
        </row>
        <row r="7">
          <cell r="L7">
            <v>8650</v>
          </cell>
          <cell r="M7">
            <v>384.96</v>
          </cell>
          <cell r="N7">
            <v>96.24</v>
          </cell>
          <cell r="O7">
            <v>24.06</v>
          </cell>
          <cell r="P7">
            <v>0</v>
          </cell>
          <cell r="Q7">
            <v>505.26</v>
          </cell>
          <cell r="R7">
            <v>0</v>
          </cell>
          <cell r="S7">
            <v>17250</v>
          </cell>
          <cell r="T7">
            <v>10000</v>
          </cell>
          <cell r="U7">
            <v>1010.52</v>
          </cell>
          <cell r="V7">
            <v>4000</v>
          </cell>
          <cell r="W7">
            <v>0</v>
          </cell>
          <cell r="X7">
            <v>0</v>
          </cell>
          <cell r="Y7">
            <v>3000</v>
          </cell>
          <cell r="Z7">
            <v>0</v>
          </cell>
          <cell r="AA7">
            <v>0</v>
          </cell>
          <cell r="AB7">
            <v>7000</v>
          </cell>
          <cell r="AC7">
            <v>0</v>
          </cell>
          <cell r="AD7">
            <v>-760.52</v>
          </cell>
          <cell r="AE7">
            <v>0</v>
          </cell>
          <cell r="AF7">
            <v>92.84</v>
          </cell>
          <cell r="AG7">
            <v>0</v>
          </cell>
        </row>
        <row r="8">
          <cell r="C8" t="str">
            <v>朱家银</v>
          </cell>
          <cell r="D8" t="str">
            <v>身份证</v>
          </cell>
          <cell r="E8" t="str">
            <v>500228199409062490</v>
          </cell>
          <cell r="F8" t="str">
            <v>男</v>
          </cell>
          <cell r="G8" t="str">
            <v>13368317159</v>
          </cell>
        </row>
        <row r="8">
          <cell r="J8">
            <v>45383</v>
          </cell>
        </row>
        <row r="8">
          <cell r="L8">
            <v>4500</v>
          </cell>
          <cell r="M8">
            <v>348.72</v>
          </cell>
          <cell r="N8">
            <v>92.18</v>
          </cell>
          <cell r="O8">
            <v>21.8</v>
          </cell>
          <cell r="P8">
            <v>0</v>
          </cell>
          <cell r="Q8">
            <v>462.7</v>
          </cell>
          <cell r="R8">
            <v>0</v>
          </cell>
          <cell r="S8">
            <v>9329.7</v>
          </cell>
          <cell r="T8">
            <v>10000</v>
          </cell>
          <cell r="U8">
            <v>925.4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-1595.7</v>
          </cell>
          <cell r="AE8">
            <v>0</v>
          </cell>
          <cell r="AF8">
            <v>0</v>
          </cell>
          <cell r="AG8">
            <v>0</v>
          </cell>
        </row>
        <row r="9">
          <cell r="C9" t="str">
            <v>李银港</v>
          </cell>
          <cell r="D9" t="str">
            <v>身份证</v>
          </cell>
          <cell r="E9" t="str">
            <v>510722199211076257</v>
          </cell>
          <cell r="F9" t="str">
            <v>男</v>
          </cell>
          <cell r="G9">
            <v>13500353204</v>
          </cell>
        </row>
        <row r="9">
          <cell r="J9">
            <v>45413</v>
          </cell>
        </row>
        <row r="9">
          <cell r="L9">
            <v>7509.36</v>
          </cell>
          <cell r="M9">
            <v>348.72</v>
          </cell>
          <cell r="N9">
            <v>92.18</v>
          </cell>
          <cell r="O9">
            <v>21.8</v>
          </cell>
          <cell r="P9">
            <v>0</v>
          </cell>
          <cell r="Q9">
            <v>462.7</v>
          </cell>
          <cell r="R9">
            <v>0</v>
          </cell>
          <cell r="S9">
            <v>15097.32</v>
          </cell>
          <cell r="T9">
            <v>10000</v>
          </cell>
          <cell r="U9">
            <v>925.4</v>
          </cell>
          <cell r="V9">
            <v>0</v>
          </cell>
          <cell r="W9">
            <v>6000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6000</v>
          </cell>
          <cell r="AC9">
            <v>0</v>
          </cell>
          <cell r="AD9">
            <v>-1828.08</v>
          </cell>
          <cell r="AE9">
            <v>0</v>
          </cell>
          <cell r="AF9">
            <v>63.76</v>
          </cell>
          <cell r="AG9">
            <v>0</v>
          </cell>
        </row>
        <row r="10">
          <cell r="C10" t="str">
            <v>冉沁悦</v>
          </cell>
          <cell r="D10" t="str">
            <v>身份证</v>
          </cell>
          <cell r="E10" t="str">
            <v>500243199810021728</v>
          </cell>
          <cell r="F10" t="str">
            <v>女</v>
          </cell>
          <cell r="G10">
            <v>15922889143</v>
          </cell>
        </row>
        <row r="10">
          <cell r="J10">
            <v>45413</v>
          </cell>
        </row>
        <row r="10">
          <cell r="L10">
            <v>3227.27</v>
          </cell>
          <cell r="M10">
            <v>348.72</v>
          </cell>
          <cell r="N10">
            <v>92.18</v>
          </cell>
          <cell r="O10">
            <v>21.8</v>
          </cell>
          <cell r="P10">
            <v>0</v>
          </cell>
          <cell r="Q10">
            <v>462.7</v>
          </cell>
          <cell r="R10">
            <v>0</v>
          </cell>
          <cell r="S10">
            <v>7056.31</v>
          </cell>
          <cell r="T10">
            <v>10000</v>
          </cell>
          <cell r="U10">
            <v>925.4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-3869.09</v>
          </cell>
          <cell r="AE10">
            <v>0</v>
          </cell>
          <cell r="AF10">
            <v>0</v>
          </cell>
          <cell r="AG10">
            <v>0</v>
          </cell>
        </row>
        <row r="11">
          <cell r="C11" t="str">
            <v>颜煌碧</v>
          </cell>
          <cell r="D11" t="str">
            <v>身份证</v>
          </cell>
          <cell r="E11" t="str">
            <v>441623199907260013</v>
          </cell>
          <cell r="F11" t="str">
            <v>男</v>
          </cell>
          <cell r="G11">
            <v>19200155160</v>
          </cell>
        </row>
        <row r="11">
          <cell r="J11">
            <v>45474</v>
          </cell>
        </row>
        <row r="11">
          <cell r="L11">
            <v>4285.38</v>
          </cell>
          <cell r="M11">
            <v>281.84</v>
          </cell>
          <cell r="N11">
            <v>129.5</v>
          </cell>
          <cell r="O11">
            <v>4.72</v>
          </cell>
          <cell r="P11">
            <v>0</v>
          </cell>
          <cell r="Q11">
            <v>416.06</v>
          </cell>
          <cell r="R11">
            <v>0</v>
          </cell>
          <cell r="S11">
            <v>8657.58</v>
          </cell>
          <cell r="T11">
            <v>10000</v>
          </cell>
          <cell r="U11">
            <v>1379.92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-2722.34</v>
          </cell>
          <cell r="AE11">
            <v>0</v>
          </cell>
          <cell r="AF11">
            <v>0</v>
          </cell>
          <cell r="AG11">
            <v>0</v>
          </cell>
        </row>
        <row r="12">
          <cell r="C12" t="str">
            <v>张玉迪</v>
          </cell>
          <cell r="D12" t="str">
            <v>身份证</v>
          </cell>
          <cell r="E12" t="str">
            <v>511622199602090051</v>
          </cell>
          <cell r="F12" t="str">
            <v>男</v>
          </cell>
          <cell r="G12">
            <v>18000329423</v>
          </cell>
        </row>
        <row r="12">
          <cell r="J12">
            <v>45474</v>
          </cell>
        </row>
        <row r="12">
          <cell r="L12">
            <v>4239.22</v>
          </cell>
          <cell r="M12">
            <v>348.72</v>
          </cell>
          <cell r="N12">
            <v>92.18</v>
          </cell>
          <cell r="O12">
            <v>21.8</v>
          </cell>
          <cell r="P12">
            <v>0</v>
          </cell>
          <cell r="Q12">
            <v>462.7</v>
          </cell>
          <cell r="R12">
            <v>0</v>
          </cell>
          <cell r="S12">
            <v>10666.22</v>
          </cell>
          <cell r="T12">
            <v>10000</v>
          </cell>
          <cell r="U12">
            <v>925.4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-259.18</v>
          </cell>
          <cell r="AE12">
            <v>0</v>
          </cell>
          <cell r="AF12">
            <v>28.93</v>
          </cell>
          <cell r="AG12">
            <v>0</v>
          </cell>
        </row>
        <row r="13">
          <cell r="C13" t="str">
            <v>袁文满</v>
          </cell>
          <cell r="D13" t="str">
            <v>身份证</v>
          </cell>
          <cell r="E13" t="str">
            <v>500234200007157799</v>
          </cell>
          <cell r="F13" t="str">
            <v>男</v>
          </cell>
          <cell r="G13">
            <v>17823775842</v>
          </cell>
        </row>
        <row r="13">
          <cell r="J13">
            <v>45474</v>
          </cell>
        </row>
        <row r="13">
          <cell r="L13">
            <v>3283.25</v>
          </cell>
          <cell r="M13">
            <v>348.72</v>
          </cell>
          <cell r="N13">
            <v>92.18</v>
          </cell>
          <cell r="O13">
            <v>21.8</v>
          </cell>
          <cell r="P13">
            <v>0</v>
          </cell>
          <cell r="Q13">
            <v>462.7</v>
          </cell>
          <cell r="R13">
            <v>0</v>
          </cell>
          <cell r="S13">
            <v>7010.25</v>
          </cell>
          <cell r="T13">
            <v>10000</v>
          </cell>
          <cell r="U13">
            <v>925.4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-3915.15</v>
          </cell>
          <cell r="AE13">
            <v>0</v>
          </cell>
          <cell r="AF13">
            <v>0</v>
          </cell>
          <cell r="AG13">
            <v>0</v>
          </cell>
        </row>
        <row r="14">
          <cell r="C14" t="str">
            <v>黄耿城</v>
          </cell>
          <cell r="D14" t="str">
            <v>身份证</v>
          </cell>
          <cell r="E14" t="str">
            <v>445281199202212156</v>
          </cell>
          <cell r="F14" t="str">
            <v>男</v>
          </cell>
          <cell r="G14">
            <v>13316942902</v>
          </cell>
        </row>
        <row r="14">
          <cell r="J14">
            <v>45200</v>
          </cell>
        </row>
        <row r="14">
          <cell r="L14">
            <v>10088</v>
          </cell>
          <cell r="M14">
            <v>281.84</v>
          </cell>
          <cell r="N14">
            <v>129.5</v>
          </cell>
          <cell r="O14">
            <v>4.72</v>
          </cell>
          <cell r="P14">
            <v>0</v>
          </cell>
          <cell r="Q14">
            <v>416.06</v>
          </cell>
          <cell r="R14">
            <v>0</v>
          </cell>
          <cell r="S14">
            <v>17080</v>
          </cell>
          <cell r="T14">
            <v>10000</v>
          </cell>
          <cell r="U14">
            <v>1147.36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5932.64</v>
          </cell>
          <cell r="AE14">
            <v>177.98</v>
          </cell>
          <cell r="AF14">
            <v>37.82</v>
          </cell>
          <cell r="AG14">
            <v>140.16</v>
          </cell>
        </row>
        <row r="15">
          <cell r="C15" t="str">
            <v>罗德富</v>
          </cell>
          <cell r="D15" t="str">
            <v>身份证</v>
          </cell>
          <cell r="E15" t="str">
            <v>440784199504183014</v>
          </cell>
          <cell r="F15" t="str">
            <v>男</v>
          </cell>
          <cell r="G15">
            <v>13435169263</v>
          </cell>
        </row>
        <row r="15">
          <cell r="J15">
            <v>45047</v>
          </cell>
        </row>
        <row r="15">
          <cell r="L15">
            <v>7450</v>
          </cell>
          <cell r="M15">
            <v>359.36</v>
          </cell>
          <cell r="N15">
            <v>88.34</v>
          </cell>
          <cell r="O15">
            <v>3.44</v>
          </cell>
          <cell r="P15">
            <v>0</v>
          </cell>
          <cell r="Q15">
            <v>451.14</v>
          </cell>
          <cell r="R15">
            <v>0</v>
          </cell>
          <cell r="S15">
            <v>20313.57</v>
          </cell>
          <cell r="T15">
            <v>10000</v>
          </cell>
          <cell r="U15">
            <v>918.54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9395.03</v>
          </cell>
          <cell r="AE15">
            <v>281.85</v>
          </cell>
          <cell r="AF15">
            <v>221.89</v>
          </cell>
          <cell r="AG15">
            <v>59.96</v>
          </cell>
        </row>
        <row r="16">
          <cell r="L16">
            <v>78025.23</v>
          </cell>
          <cell r="M16">
            <v>5583.91</v>
          </cell>
          <cell r="N16">
            <v>1084.92</v>
          </cell>
          <cell r="O16">
            <v>182.02</v>
          </cell>
          <cell r="P16">
            <v>0</v>
          </cell>
          <cell r="Q16">
            <v>6850.85</v>
          </cell>
          <cell r="R16">
            <v>0</v>
          </cell>
          <cell r="S16">
            <v>161603.7</v>
          </cell>
          <cell r="T16">
            <v>120000</v>
          </cell>
          <cell r="U16">
            <v>14627.36</v>
          </cell>
          <cell r="V16">
            <v>4000</v>
          </cell>
          <cell r="W16">
            <v>6000</v>
          </cell>
          <cell r="X16">
            <v>0</v>
          </cell>
          <cell r="Y16">
            <v>6000</v>
          </cell>
          <cell r="Z16">
            <v>0</v>
          </cell>
          <cell r="AA16">
            <v>0</v>
          </cell>
          <cell r="AB16">
            <v>16000</v>
          </cell>
          <cell r="AC16">
            <v>0</v>
          </cell>
          <cell r="AD16">
            <v>10976.34</v>
          </cell>
          <cell r="AE16">
            <v>777.79</v>
          </cell>
          <cell r="AF16">
            <v>596.89</v>
          </cell>
          <cell r="AG16">
            <v>366.43</v>
          </cell>
        </row>
        <row r="20">
          <cell r="C20" t="str">
            <v>个税</v>
          </cell>
          <cell r="D20" t="str">
            <v>服务费</v>
          </cell>
          <cell r="E20" t="str">
            <v>总计</v>
          </cell>
        </row>
        <row r="21">
          <cell r="C21">
            <v>366.43</v>
          </cell>
          <cell r="D21">
            <v>0</v>
          </cell>
          <cell r="E21">
            <v>71174.38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65"/>
  <sheetViews>
    <sheetView tabSelected="1" workbookViewId="0">
      <pane xSplit="2" ySplit="3" topLeftCell="F4" activePane="bottomRight" state="frozen"/>
      <selection/>
      <selection pane="topRight"/>
      <selection pane="bottomLeft"/>
      <selection pane="bottomRight" activeCell="AA14" sqref="AA14"/>
    </sheetView>
  </sheetViews>
  <sheetFormatPr defaultColWidth="9" defaultRowHeight="13.5"/>
  <cols>
    <col min="1" max="1" width="5.25833333333333" style="55" customWidth="1"/>
    <col min="3" max="3" width="11.125" style="55" customWidth="1"/>
    <col min="4" max="4" width="13.875" customWidth="1"/>
    <col min="5" max="5" width="22.375" customWidth="1"/>
    <col min="6" max="6" width="21.625" customWidth="1"/>
    <col min="7" max="7" width="22.7583333333333" customWidth="1"/>
    <col min="8" max="9" width="13" style="55" customWidth="1"/>
    <col min="10" max="10" width="11.2583333333333" style="55" customWidth="1"/>
    <col min="11" max="11" width="13" style="55" customWidth="1"/>
    <col min="12" max="12" width="11.125" style="55" customWidth="1"/>
    <col min="13" max="13" width="12.875" style="55" customWidth="1"/>
    <col min="14" max="14" width="13" style="55" customWidth="1"/>
    <col min="15" max="16" width="9.25833333333333" style="55" customWidth="1"/>
    <col min="17" max="17" width="13" style="95" customWidth="1"/>
    <col min="18" max="19" width="9.25833333333333" style="95" customWidth="1"/>
    <col min="20" max="22" width="13" style="95" customWidth="1"/>
    <col min="23" max="23" width="13.625" style="95" customWidth="1"/>
    <col min="24" max="24" width="10.625" style="95" customWidth="1"/>
    <col min="25" max="25" width="10.5" style="95" customWidth="1"/>
    <col min="26" max="26" width="10.125" style="95" customWidth="1"/>
    <col min="27" max="27" width="11.2583333333333" style="55" customWidth="1"/>
  </cols>
  <sheetData>
    <row r="1" ht="20.25" customHeight="1" spans="1:27">
      <c r="A1" s="96" t="s">
        <v>0</v>
      </c>
      <c r="B1" s="97"/>
      <c r="C1" s="87"/>
      <c r="D1" s="97"/>
      <c r="E1" s="97"/>
      <c r="F1" s="97"/>
      <c r="G1" s="97"/>
      <c r="H1" s="87"/>
      <c r="I1" s="87"/>
      <c r="J1" s="87"/>
      <c r="K1" s="87"/>
      <c r="L1" s="87"/>
      <c r="M1" s="87"/>
      <c r="N1" s="87"/>
      <c r="O1" s="87"/>
      <c r="P1" s="87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87"/>
    </row>
    <row r="2" ht="27" customHeight="1" spans="1:27">
      <c r="A2" s="87"/>
      <c r="B2" s="98" t="s">
        <v>1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87"/>
    </row>
    <row r="3" ht="21" customHeight="1" spans="1:27">
      <c r="A3" s="87" t="s">
        <v>2</v>
      </c>
      <c r="B3" s="87" t="s">
        <v>3</v>
      </c>
      <c r="C3" s="87" t="s">
        <v>4</v>
      </c>
      <c r="D3" s="98" t="s">
        <v>5</v>
      </c>
      <c r="E3" s="87" t="s">
        <v>6</v>
      </c>
      <c r="F3" s="87" t="s">
        <v>7</v>
      </c>
      <c r="G3" s="87" t="s">
        <v>8</v>
      </c>
      <c r="H3" s="99" t="s">
        <v>9</v>
      </c>
      <c r="I3" s="99" t="s">
        <v>10</v>
      </c>
      <c r="J3" s="99" t="s">
        <v>11</v>
      </c>
      <c r="K3" s="100" t="s">
        <v>12</v>
      </c>
      <c r="L3" s="100" t="s">
        <v>13</v>
      </c>
      <c r="M3" s="113" t="s">
        <v>14</v>
      </c>
      <c r="N3" s="100" t="s">
        <v>15</v>
      </c>
      <c r="O3" s="100" t="s">
        <v>16</v>
      </c>
      <c r="P3" s="100" t="s">
        <v>17</v>
      </c>
      <c r="Q3" s="100" t="s">
        <v>18</v>
      </c>
      <c r="R3" s="115" t="s">
        <v>19</v>
      </c>
      <c r="S3" s="100" t="s">
        <v>20</v>
      </c>
      <c r="T3" s="113" t="s">
        <v>21</v>
      </c>
      <c r="U3" s="113" t="s">
        <v>22</v>
      </c>
      <c r="V3" s="100" t="s">
        <v>23</v>
      </c>
      <c r="W3" s="100" t="s">
        <v>24</v>
      </c>
      <c r="X3" s="100" t="s">
        <v>25</v>
      </c>
      <c r="Y3" s="100" t="s">
        <v>26</v>
      </c>
      <c r="Z3" s="100" t="s">
        <v>27</v>
      </c>
      <c r="AA3" s="100" t="s">
        <v>28</v>
      </c>
    </row>
    <row r="4" s="93" customFormat="1" ht="18" customHeight="1" spans="1:27">
      <c r="A4" s="100">
        <v>1</v>
      </c>
      <c r="B4" s="101" t="s">
        <v>29</v>
      </c>
      <c r="C4" s="102">
        <v>43227</v>
      </c>
      <c r="D4" s="103">
        <v>13025335297</v>
      </c>
      <c r="E4" s="104">
        <v>4.45281199708281e+17</v>
      </c>
      <c r="F4" s="125" t="s">
        <v>30</v>
      </c>
      <c r="G4" s="106" t="s">
        <v>31</v>
      </c>
      <c r="H4" s="106">
        <v>2500</v>
      </c>
      <c r="I4" s="106">
        <v>1700</v>
      </c>
      <c r="J4" s="106">
        <v>2000</v>
      </c>
      <c r="K4" s="106">
        <v>300</v>
      </c>
      <c r="L4" s="106"/>
      <c r="M4" s="99">
        <v>1000</v>
      </c>
      <c r="N4" s="106">
        <v>500</v>
      </c>
      <c r="O4" s="106">
        <v>0</v>
      </c>
      <c r="P4" s="106">
        <v>250</v>
      </c>
      <c r="Q4" s="113"/>
      <c r="R4" s="106">
        <v>442.745625</v>
      </c>
      <c r="S4" s="99"/>
      <c r="T4" s="106">
        <v>2000</v>
      </c>
      <c r="U4" s="106"/>
      <c r="V4" s="116">
        <f>VLOOKUP(B4,考勤!B:Y,24,0)</f>
        <v>0</v>
      </c>
      <c r="W4" s="117">
        <f>SUM(H4:T4)-U4-V4</f>
        <v>10692.745625</v>
      </c>
      <c r="X4" s="117">
        <v>1810.55</v>
      </c>
      <c r="Y4" s="100"/>
      <c r="Z4" s="100">
        <f>VLOOKUP(B4,'[6]2025.2'!$C:$AG,31,0)</f>
        <v>71.47</v>
      </c>
      <c r="AA4" s="117">
        <f>W4-SUM(X4:Z4)</f>
        <v>8810.725625</v>
      </c>
    </row>
    <row r="5" s="93" customFormat="1" ht="19.5" customHeight="1" spans="1:27">
      <c r="A5" s="100">
        <v>2</v>
      </c>
      <c r="B5" s="88" t="s">
        <v>32</v>
      </c>
      <c r="C5" s="102">
        <v>44993</v>
      </c>
      <c r="D5" s="103">
        <v>19102634881</v>
      </c>
      <c r="E5" s="126" t="s">
        <v>33</v>
      </c>
      <c r="F5" s="125" t="s">
        <v>34</v>
      </c>
      <c r="G5" s="106" t="s">
        <v>35</v>
      </c>
      <c r="H5" s="99">
        <v>2500</v>
      </c>
      <c r="I5" s="99">
        <v>400</v>
      </c>
      <c r="J5" s="99">
        <v>800</v>
      </c>
      <c r="K5" s="99">
        <v>300</v>
      </c>
      <c r="L5" s="99"/>
      <c r="M5" s="99">
        <v>1000</v>
      </c>
      <c r="N5" s="99">
        <v>500</v>
      </c>
      <c r="O5" s="100"/>
      <c r="P5" s="99">
        <v>50</v>
      </c>
      <c r="Q5" s="113"/>
      <c r="R5" s="106"/>
      <c r="S5" s="99">
        <v>1000</v>
      </c>
      <c r="T5" s="99">
        <v>1000</v>
      </c>
      <c r="U5" s="118"/>
      <c r="V5" s="116">
        <f>VLOOKUP(B5,考勤!B:Y,24,0)</f>
        <v>0</v>
      </c>
      <c r="W5" s="117">
        <f t="shared" ref="W5:W15" si="0">SUM(H5:T5)-U5-V5</f>
        <v>7550</v>
      </c>
      <c r="X5" s="117">
        <v>469.14</v>
      </c>
      <c r="Y5" s="100"/>
      <c r="Z5" s="100">
        <f>VLOOKUP(B5,'[6]2025.2'!$C:$AG,31,0)</f>
        <v>62.42</v>
      </c>
      <c r="AA5" s="117">
        <f t="shared" ref="AA5:AA15" si="1">W5-SUM(X5:Z5)</f>
        <v>7018.44</v>
      </c>
    </row>
    <row r="6" s="93" customFormat="1" ht="19.5" customHeight="1" spans="1:27">
      <c r="A6" s="100">
        <v>3</v>
      </c>
      <c r="B6" s="88" t="s">
        <v>36</v>
      </c>
      <c r="C6" s="102">
        <v>45139</v>
      </c>
      <c r="D6" s="103">
        <v>19308024776</v>
      </c>
      <c r="E6" s="126" t="s">
        <v>37</v>
      </c>
      <c r="F6" s="105" t="s">
        <v>38</v>
      </c>
      <c r="G6" s="106" t="s">
        <v>39</v>
      </c>
      <c r="H6" s="99">
        <v>2500</v>
      </c>
      <c r="I6" s="99">
        <v>400</v>
      </c>
      <c r="J6" s="99">
        <v>800</v>
      </c>
      <c r="K6" s="99">
        <v>300</v>
      </c>
      <c r="L6" s="99"/>
      <c r="M6" s="99">
        <v>1000</v>
      </c>
      <c r="N6" s="99">
        <v>500</v>
      </c>
      <c r="O6" s="100"/>
      <c r="P6" s="99">
        <v>50</v>
      </c>
      <c r="Q6" s="113"/>
      <c r="R6" s="106"/>
      <c r="S6" s="99">
        <v>1000</v>
      </c>
      <c r="T6" s="99">
        <v>0</v>
      </c>
      <c r="U6" s="118"/>
      <c r="V6" s="116">
        <f>VLOOKUP(B6,考勤!B:Y,24,0)</f>
        <v>0</v>
      </c>
      <c r="W6" s="117">
        <f t="shared" si="0"/>
        <v>6550</v>
      </c>
      <c r="X6" s="117">
        <v>469.14</v>
      </c>
      <c r="Y6" s="100"/>
      <c r="Z6" s="100">
        <f>VLOOKUP(B6,'[6]2025.2'!$C:$AG,31,0)</f>
        <v>32.42</v>
      </c>
      <c r="AA6" s="117">
        <f t="shared" si="1"/>
        <v>6048.44</v>
      </c>
    </row>
    <row r="7" s="93" customFormat="1" ht="19.5" customHeight="1" spans="1:27">
      <c r="A7" s="100">
        <v>4</v>
      </c>
      <c r="B7" s="88" t="s">
        <v>40</v>
      </c>
      <c r="C7" s="102">
        <v>45405</v>
      </c>
      <c r="D7" s="103">
        <v>19200155160</v>
      </c>
      <c r="E7" s="126" t="s">
        <v>41</v>
      </c>
      <c r="F7" s="125" t="s">
        <v>42</v>
      </c>
      <c r="G7" s="106" t="s">
        <v>43</v>
      </c>
      <c r="H7" s="99">
        <v>2500</v>
      </c>
      <c r="I7" s="99">
        <v>200</v>
      </c>
      <c r="J7" s="99">
        <v>1000</v>
      </c>
      <c r="K7" s="99">
        <v>300</v>
      </c>
      <c r="L7" s="99"/>
      <c r="M7" s="99"/>
      <c r="N7" s="99">
        <v>200</v>
      </c>
      <c r="O7" s="100"/>
      <c r="P7" s="99"/>
      <c r="Q7" s="93"/>
      <c r="R7" s="106">
        <v>370</v>
      </c>
      <c r="S7" s="99"/>
      <c r="T7" s="99"/>
      <c r="U7" s="118"/>
      <c r="V7" s="116">
        <f>VLOOKUP(B7,考勤!B:Y,24,0)</f>
        <v>284.62</v>
      </c>
      <c r="W7" s="117">
        <f t="shared" si="0"/>
        <v>4285.38</v>
      </c>
      <c r="X7" s="117">
        <v>416.06</v>
      </c>
      <c r="Y7" s="100"/>
      <c r="Z7" s="100">
        <f>VLOOKUP(B7,'[6]2025.2'!$C:$AG,31,0)</f>
        <v>0</v>
      </c>
      <c r="AA7" s="117">
        <f t="shared" si="1"/>
        <v>3869.32</v>
      </c>
    </row>
    <row r="8" s="93" customFormat="1" ht="19.5" customHeight="1" spans="1:27">
      <c r="A8" s="100">
        <v>5</v>
      </c>
      <c r="B8" s="88" t="s">
        <v>44</v>
      </c>
      <c r="C8" s="102">
        <v>45261</v>
      </c>
      <c r="D8" s="103">
        <v>18958801252</v>
      </c>
      <c r="E8" s="104" t="s">
        <v>45</v>
      </c>
      <c r="F8" s="105" t="s">
        <v>46</v>
      </c>
      <c r="G8" s="106" t="s">
        <v>47</v>
      </c>
      <c r="H8" s="99">
        <v>2500</v>
      </c>
      <c r="I8" s="99">
        <v>3500</v>
      </c>
      <c r="J8" s="99">
        <v>2500</v>
      </c>
      <c r="K8" s="99">
        <v>300</v>
      </c>
      <c r="L8" s="99">
        <v>0</v>
      </c>
      <c r="M8" s="99"/>
      <c r="N8" s="99">
        <v>200</v>
      </c>
      <c r="O8" s="100"/>
      <c r="P8" s="99">
        <v>50</v>
      </c>
      <c r="Q8" s="113"/>
      <c r="R8" s="119"/>
      <c r="S8" s="99"/>
      <c r="T8" s="99"/>
      <c r="U8" s="120">
        <v>400</v>
      </c>
      <c r="V8" s="116">
        <f>VLOOKUP(B8,考勤!B:Y,24,0)</f>
        <v>0</v>
      </c>
      <c r="W8" s="117">
        <f t="shared" si="0"/>
        <v>8650</v>
      </c>
      <c r="X8" s="121">
        <v>505.26</v>
      </c>
      <c r="Y8" s="100"/>
      <c r="Z8" s="100">
        <f>VLOOKUP(B8,'[6]2025.2'!$C:$AG,31,0)</f>
        <v>0</v>
      </c>
      <c r="AA8" s="117">
        <f t="shared" si="1"/>
        <v>8144.74</v>
      </c>
    </row>
    <row r="9" s="94" customFormat="1" ht="19" customHeight="1" spans="1:39">
      <c r="A9" s="100">
        <v>6</v>
      </c>
      <c r="B9" s="88" t="s">
        <v>48</v>
      </c>
      <c r="C9" s="107">
        <v>45363</v>
      </c>
      <c r="D9" s="103" t="s">
        <v>49</v>
      </c>
      <c r="E9" s="108" t="str">
        <f>VLOOKUP(B9,[3]个人信息!$B$1:$D$65536,3,0)</f>
        <v>500228199409062490</v>
      </c>
      <c r="F9" s="108" t="str">
        <f>VLOOKUP(B9,[4]银行卡信息!$B$1:$C$65536,2,0)</f>
        <v>6212263100025840732</v>
      </c>
      <c r="G9" s="106" t="str">
        <f>VLOOKUP(B9,[4]银行卡信息!$B$1:$D$65536,3,0)</f>
        <v>中国工商银行（重庆市沙坪坝烈士墓支行）</v>
      </c>
      <c r="H9" s="99">
        <v>2500</v>
      </c>
      <c r="I9" s="99">
        <v>1000</v>
      </c>
      <c r="J9" s="99">
        <v>500</v>
      </c>
      <c r="K9" s="99">
        <v>300</v>
      </c>
      <c r="L9" s="99"/>
      <c r="M9" s="99"/>
      <c r="N9" s="99">
        <v>200</v>
      </c>
      <c r="O9" s="114"/>
      <c r="P9" s="108"/>
      <c r="Q9" s="99"/>
      <c r="R9" s="99"/>
      <c r="S9" s="99"/>
      <c r="T9" s="108"/>
      <c r="U9" s="120"/>
      <c r="V9" s="116">
        <f>VLOOKUP(B9,考勤!B:Y,24,0)</f>
        <v>0</v>
      </c>
      <c r="W9" s="117">
        <f t="shared" si="0"/>
        <v>4500</v>
      </c>
      <c r="X9" s="117">
        <v>462.7</v>
      </c>
      <c r="Y9" s="108"/>
      <c r="Z9" s="100">
        <f>VLOOKUP(B9,'[6]2025.2'!$C:$AG,31,0)</f>
        <v>0</v>
      </c>
      <c r="AA9" s="117">
        <f t="shared" si="1"/>
        <v>4037.3</v>
      </c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</row>
    <row r="10" s="94" customFormat="1" ht="19" customHeight="1" spans="1:39">
      <c r="A10" s="100">
        <v>7</v>
      </c>
      <c r="B10" s="88" t="s">
        <v>50</v>
      </c>
      <c r="C10" s="107">
        <v>45383</v>
      </c>
      <c r="D10" s="103">
        <v>13500353204</v>
      </c>
      <c r="E10" s="127" t="s">
        <v>51</v>
      </c>
      <c r="F10" s="127" t="s">
        <v>52</v>
      </c>
      <c r="G10" s="106" t="s">
        <v>53</v>
      </c>
      <c r="H10" s="99">
        <v>2500</v>
      </c>
      <c r="I10" s="99">
        <v>2500</v>
      </c>
      <c r="J10" s="99">
        <v>2000</v>
      </c>
      <c r="K10" s="99">
        <v>300</v>
      </c>
      <c r="L10" s="99"/>
      <c r="M10" s="99"/>
      <c r="N10" s="99">
        <v>200</v>
      </c>
      <c r="O10" s="114"/>
      <c r="P10" s="108"/>
      <c r="Q10" s="99">
        <v>9.36266666666667</v>
      </c>
      <c r="R10" s="99"/>
      <c r="S10" s="99"/>
      <c r="T10" s="108"/>
      <c r="U10" s="122"/>
      <c r="V10" s="116">
        <f>VLOOKUP(B10,考勤!B:Y,24,0)</f>
        <v>0</v>
      </c>
      <c r="W10" s="117">
        <f t="shared" si="0"/>
        <v>7509.36266666667</v>
      </c>
      <c r="X10" s="117">
        <v>462.7</v>
      </c>
      <c r="Y10" s="108"/>
      <c r="Z10" s="100">
        <f>VLOOKUP(B10,'[6]2025.2'!$C:$AG,31,0)</f>
        <v>0</v>
      </c>
      <c r="AA10" s="117">
        <f t="shared" si="1"/>
        <v>7046.66266666667</v>
      </c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</row>
    <row r="11" customFormat="1" ht="24" customHeight="1" spans="1:27">
      <c r="A11" s="100">
        <v>8</v>
      </c>
      <c r="B11" s="88" t="s">
        <v>54</v>
      </c>
      <c r="C11" s="109">
        <v>45442</v>
      </c>
      <c r="D11" s="110">
        <v>15922889143</v>
      </c>
      <c r="E11" s="128" t="s">
        <v>55</v>
      </c>
      <c r="F11" s="128" t="s">
        <v>56</v>
      </c>
      <c r="G11" s="40" t="s">
        <v>57</v>
      </c>
      <c r="H11" s="99">
        <v>2500</v>
      </c>
      <c r="I11" s="99">
        <v>500</v>
      </c>
      <c r="J11" s="99">
        <f>500*0</f>
        <v>0</v>
      </c>
      <c r="K11" s="99">
        <v>300</v>
      </c>
      <c r="L11" s="99"/>
      <c r="M11" s="99"/>
      <c r="N11" s="99">
        <v>200</v>
      </c>
      <c r="O11" s="35"/>
      <c r="P11" s="35"/>
      <c r="Q11" s="99"/>
      <c r="R11" s="99"/>
      <c r="S11" s="99"/>
      <c r="T11" s="106"/>
      <c r="U11" s="106"/>
      <c r="V11" s="116">
        <f>VLOOKUP(B11,考勤!B:Y,24,0)</f>
        <v>272.73</v>
      </c>
      <c r="W11" s="117">
        <f t="shared" si="0"/>
        <v>3227.27</v>
      </c>
      <c r="X11" s="117">
        <v>462.7</v>
      </c>
      <c r="Y11" s="106"/>
      <c r="Z11" s="100">
        <f>VLOOKUP(B11,'[6]2025.2'!$C:$AG,31,0)</f>
        <v>0</v>
      </c>
      <c r="AA11" s="117">
        <f t="shared" si="1"/>
        <v>2764.57</v>
      </c>
    </row>
    <row r="12" customFormat="1" ht="24" customHeight="1" spans="1:27">
      <c r="A12" s="100">
        <v>9</v>
      </c>
      <c r="B12" s="88" t="s">
        <v>58</v>
      </c>
      <c r="C12" s="109">
        <v>45498</v>
      </c>
      <c r="D12" s="110">
        <v>18000329423</v>
      </c>
      <c r="E12" s="128" t="s">
        <v>59</v>
      </c>
      <c r="F12" s="128" t="s">
        <v>60</v>
      </c>
      <c r="G12" s="40" t="s">
        <v>61</v>
      </c>
      <c r="H12" s="99">
        <v>3000</v>
      </c>
      <c r="I12" s="99">
        <v>700</v>
      </c>
      <c r="J12" s="99">
        <f>1000*51%</f>
        <v>510</v>
      </c>
      <c r="K12" s="99">
        <v>200</v>
      </c>
      <c r="L12" s="99"/>
      <c r="M12" s="99"/>
      <c r="N12" s="99">
        <v>100</v>
      </c>
      <c r="O12" s="35"/>
      <c r="P12" s="35"/>
      <c r="Q12" s="99">
        <v>111.04</v>
      </c>
      <c r="R12" s="99"/>
      <c r="S12" s="99"/>
      <c r="T12" s="123"/>
      <c r="U12" s="106"/>
      <c r="V12" s="116">
        <f>VLOOKUP(B12,考勤!B:Y,24,0)</f>
        <v>381.82</v>
      </c>
      <c r="W12" s="117">
        <f t="shared" si="0"/>
        <v>4239.22</v>
      </c>
      <c r="X12" s="117">
        <v>462.7</v>
      </c>
      <c r="Y12" s="106"/>
      <c r="Z12" s="100">
        <f>VLOOKUP(B12,'[6]2025.2'!$C:$AG,31,0)</f>
        <v>0</v>
      </c>
      <c r="AA12" s="117">
        <f t="shared" si="1"/>
        <v>3776.52</v>
      </c>
    </row>
    <row r="13" customFormat="1" ht="24" customHeight="1" spans="1:27">
      <c r="A13" s="100">
        <v>10</v>
      </c>
      <c r="B13" s="34" t="s">
        <v>62</v>
      </c>
      <c r="C13" s="109">
        <v>45523</v>
      </c>
      <c r="D13" s="111">
        <v>17823775842</v>
      </c>
      <c r="E13" s="128" t="s">
        <v>63</v>
      </c>
      <c r="F13" s="128" t="s">
        <v>64</v>
      </c>
      <c r="G13" s="40" t="s">
        <v>65</v>
      </c>
      <c r="H13" s="99">
        <v>3000</v>
      </c>
      <c r="I13" s="99">
        <v>200</v>
      </c>
      <c r="J13" s="99">
        <f>1000*0%</f>
        <v>0</v>
      </c>
      <c r="K13" s="99">
        <v>200</v>
      </c>
      <c r="L13" s="99"/>
      <c r="M13" s="99"/>
      <c r="N13" s="99">
        <v>100</v>
      </c>
      <c r="O13" s="35"/>
      <c r="P13" s="35"/>
      <c r="Q13" s="99">
        <v>29.4</v>
      </c>
      <c r="R13" s="93"/>
      <c r="S13" s="99"/>
      <c r="T13" s="123"/>
      <c r="U13" s="106"/>
      <c r="V13" s="116">
        <f>VLOOKUP(B13,考勤!B:Y,24,0)</f>
        <v>246.15</v>
      </c>
      <c r="W13" s="117">
        <f t="shared" si="0"/>
        <v>3283.25</v>
      </c>
      <c r="X13" s="117">
        <v>462.7</v>
      </c>
      <c r="Y13" s="106"/>
      <c r="Z13" s="100">
        <f>VLOOKUP(B13,'[6]2025.2'!$C:$AG,31,0)</f>
        <v>0</v>
      </c>
      <c r="AA13" s="117">
        <f t="shared" si="1"/>
        <v>2820.55</v>
      </c>
    </row>
    <row r="14" customFormat="1" ht="24" customHeight="1" spans="1:27">
      <c r="A14" s="100">
        <v>11</v>
      </c>
      <c r="B14" s="34" t="s">
        <v>66</v>
      </c>
      <c r="C14" s="109">
        <v>45553</v>
      </c>
      <c r="D14" s="40">
        <v>13316942902</v>
      </c>
      <c r="E14" s="128" t="s">
        <v>67</v>
      </c>
      <c r="F14" s="40" t="s">
        <v>68</v>
      </c>
      <c r="G14" s="40" t="s">
        <v>69</v>
      </c>
      <c r="H14" s="35">
        <v>3000</v>
      </c>
      <c r="I14" s="35">
        <v>700</v>
      </c>
      <c r="J14" s="35">
        <v>1000</v>
      </c>
      <c r="K14" s="35">
        <v>200</v>
      </c>
      <c r="L14" s="35"/>
      <c r="M14" s="97"/>
      <c r="N14" s="35">
        <v>100</v>
      </c>
      <c r="O14" s="35"/>
      <c r="P14" s="35"/>
      <c r="Q14" s="99">
        <v>5088</v>
      </c>
      <c r="R14" s="99"/>
      <c r="S14" s="99"/>
      <c r="T14" s="93"/>
      <c r="U14" s="35"/>
      <c r="V14" s="116">
        <f>VLOOKUP(B14,考勤!B:Y,24,0)</f>
        <v>0</v>
      </c>
      <c r="W14" s="117">
        <f t="shared" si="0"/>
        <v>10088</v>
      </c>
      <c r="X14" s="117">
        <v>416.06</v>
      </c>
      <c r="Y14" s="106"/>
      <c r="Z14" s="100">
        <f>VLOOKUP(B14,'[6]2025.2'!$C:$AG,31,0)</f>
        <v>140.16</v>
      </c>
      <c r="AA14" s="117">
        <f t="shared" si="1"/>
        <v>9531.78</v>
      </c>
    </row>
    <row r="15" customFormat="1" ht="24" customHeight="1" spans="1:27">
      <c r="A15" s="100">
        <v>12</v>
      </c>
      <c r="B15" s="34" t="s">
        <v>70</v>
      </c>
      <c r="C15" s="109">
        <v>45575</v>
      </c>
      <c r="D15" s="40">
        <v>13435169263</v>
      </c>
      <c r="E15" s="128" t="s">
        <v>71</v>
      </c>
      <c r="F15" s="128" t="s">
        <v>72</v>
      </c>
      <c r="G15" s="40" t="s">
        <v>35</v>
      </c>
      <c r="H15" s="35">
        <v>3000</v>
      </c>
      <c r="I15" s="35">
        <v>700</v>
      </c>
      <c r="J15" s="35">
        <v>2000</v>
      </c>
      <c r="K15" s="35">
        <v>200</v>
      </c>
      <c r="L15" s="35"/>
      <c r="M15" s="97"/>
      <c r="N15" s="35">
        <v>100</v>
      </c>
      <c r="O15" s="35"/>
      <c r="P15" s="35"/>
      <c r="Q15" s="99">
        <v>1450</v>
      </c>
      <c r="R15" s="99"/>
      <c r="S15" s="99"/>
      <c r="T15" s="123"/>
      <c r="U15" s="35"/>
      <c r="V15" s="116">
        <f>VLOOKUP(B15,考勤!B:Y,24,0)</f>
        <v>0</v>
      </c>
      <c r="W15" s="117">
        <f t="shared" si="0"/>
        <v>7450</v>
      </c>
      <c r="X15" s="117">
        <v>451.14</v>
      </c>
      <c r="Y15" s="106"/>
      <c r="Z15" s="100">
        <f>VLOOKUP(B15,'[6]2025.2'!$C:$AG,31,0)</f>
        <v>59.96</v>
      </c>
      <c r="AA15" s="117">
        <f t="shared" si="1"/>
        <v>6938.9</v>
      </c>
    </row>
    <row r="16" s="55" customFormat="1" ht="24" customHeight="1" spans="1:27">
      <c r="A16" s="40" t="s">
        <v>73</v>
      </c>
      <c r="B16" s="40"/>
      <c r="C16" s="40"/>
      <c r="D16" s="40"/>
      <c r="E16" s="40"/>
      <c r="F16" s="40"/>
      <c r="G16" s="40"/>
      <c r="H16" s="35">
        <f>SUM(H4:H15)</f>
        <v>32000</v>
      </c>
      <c r="I16" s="35">
        <f t="shared" ref="I16:AA16" si="2">SUM(I4:I15)</f>
        <v>12500</v>
      </c>
      <c r="J16" s="35">
        <f t="shared" si="2"/>
        <v>13110</v>
      </c>
      <c r="K16" s="35">
        <f t="shared" si="2"/>
        <v>3200</v>
      </c>
      <c r="L16" s="35">
        <f t="shared" si="2"/>
        <v>0</v>
      </c>
      <c r="M16" s="35">
        <f t="shared" si="2"/>
        <v>3000</v>
      </c>
      <c r="N16" s="35">
        <f t="shared" si="2"/>
        <v>2900</v>
      </c>
      <c r="O16" s="35">
        <f t="shared" si="2"/>
        <v>0</v>
      </c>
      <c r="P16" s="35">
        <f t="shared" si="2"/>
        <v>400</v>
      </c>
      <c r="Q16" s="106">
        <f t="shared" si="2"/>
        <v>6687.80266666667</v>
      </c>
      <c r="R16" s="106">
        <f t="shared" si="2"/>
        <v>812.745625</v>
      </c>
      <c r="S16" s="106">
        <f t="shared" si="2"/>
        <v>2000</v>
      </c>
      <c r="T16" s="106">
        <f t="shared" si="2"/>
        <v>3000</v>
      </c>
      <c r="U16" s="35">
        <f t="shared" si="2"/>
        <v>400</v>
      </c>
      <c r="V16" s="35">
        <f t="shared" si="2"/>
        <v>1185.32</v>
      </c>
      <c r="W16" s="35">
        <f t="shared" si="2"/>
        <v>78025.2282916667</v>
      </c>
      <c r="X16" s="35">
        <f t="shared" si="2"/>
        <v>6850.85</v>
      </c>
      <c r="Y16" s="35">
        <f t="shared" si="2"/>
        <v>0</v>
      </c>
      <c r="Z16" s="35">
        <f t="shared" si="2"/>
        <v>366.43</v>
      </c>
      <c r="AA16" s="35">
        <f t="shared" si="2"/>
        <v>70807.9482916667</v>
      </c>
    </row>
    <row r="17" spans="2:5">
      <c r="B17" s="93"/>
      <c r="C17" s="95"/>
      <c r="D17" s="93"/>
      <c r="E17" s="93"/>
    </row>
    <row r="18" ht="16.5" spans="1:5">
      <c r="A18" s="92"/>
      <c r="B18" s="112"/>
      <c r="C18" s="95"/>
      <c r="D18" s="93"/>
      <c r="E18" s="93"/>
    </row>
    <row r="19" spans="1:5">
      <c r="A19" s="92"/>
      <c r="B19" s="93"/>
      <c r="C19" s="95"/>
      <c r="D19" s="93"/>
      <c r="E19" s="93"/>
    </row>
    <row r="24" spans="10:10">
      <c r="J24" s="55" t="s">
        <v>74</v>
      </c>
    </row>
    <row r="65" spans="2:9">
      <c r="B65" s="124" t="s">
        <v>75</v>
      </c>
      <c r="I65" s="55">
        <v>7</v>
      </c>
    </row>
  </sheetData>
  <autoFilter xmlns:etc="http://www.wps.cn/officeDocument/2017/etCustomData" ref="A3:AA19" etc:filterBottomFollowUsedRange="0">
    <extLst/>
  </autoFilter>
  <mergeCells count="2">
    <mergeCell ref="B2:AA2"/>
    <mergeCell ref="A16:G16"/>
  </mergeCells>
  <dataValidations count="1">
    <dataValidation allowBlank="1" showInputMessage="1" showErrorMessage="1" sqref="C8 C4:C6"/>
  </dataValidations>
  <pageMargins left="0.275" right="0.0784722222222222" top="1" bottom="1" header="0.5" footer="0.5"/>
  <pageSetup paperSize="9" scale="43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C12"/>
  <sheetViews>
    <sheetView workbookViewId="0">
      <selection activeCell="E11" sqref="E11"/>
    </sheetView>
  </sheetViews>
  <sheetFormatPr defaultColWidth="9" defaultRowHeight="13.5" outlineLevelCol="2"/>
  <cols>
    <col min="1" max="1" width="9" style="55"/>
    <col min="2" max="2" width="11" style="55" customWidth="1"/>
    <col min="3" max="3" width="12" style="55" customWidth="1"/>
  </cols>
  <sheetData>
    <row r="1" spans="1:3">
      <c r="A1" s="86" t="s">
        <v>2</v>
      </c>
      <c r="B1" s="86" t="s">
        <v>3</v>
      </c>
      <c r="C1" s="86" t="s">
        <v>19</v>
      </c>
    </row>
    <row r="2" ht="16.5" spans="1:3">
      <c r="A2" s="87">
        <v>1</v>
      </c>
      <c r="B2" s="88"/>
      <c r="C2" s="89"/>
    </row>
    <row r="3" ht="16.5" spans="1:3">
      <c r="A3" s="87">
        <v>2</v>
      </c>
      <c r="B3" s="88"/>
      <c r="C3" s="89"/>
    </row>
    <row r="4" spans="1:3">
      <c r="A4" s="87">
        <v>3</v>
      </c>
      <c r="B4" s="55"/>
      <c r="C4" s="89"/>
    </row>
    <row r="5" ht="16.5" spans="1:3">
      <c r="A5" s="87">
        <v>4</v>
      </c>
      <c r="B5" s="40"/>
      <c r="C5" s="89"/>
    </row>
    <row r="6" ht="16.5" spans="1:3">
      <c r="A6" s="87">
        <v>5</v>
      </c>
      <c r="B6" s="40"/>
      <c r="C6" s="89"/>
    </row>
    <row r="7" ht="16.5" spans="1:3">
      <c r="A7" s="87">
        <v>6</v>
      </c>
      <c r="B7" s="40"/>
      <c r="C7" s="89"/>
    </row>
    <row r="8" ht="16.5" spans="1:3">
      <c r="A8" s="87">
        <v>7</v>
      </c>
      <c r="B8" s="40"/>
      <c r="C8" s="89"/>
    </row>
    <row r="9" ht="21.75" customHeight="1" spans="1:3">
      <c r="A9" s="87">
        <v>8</v>
      </c>
      <c r="B9" s="87"/>
      <c r="C9" s="89"/>
    </row>
    <row r="10" ht="16.5" spans="1:3">
      <c r="A10" s="87" t="s">
        <v>73</v>
      </c>
      <c r="B10" s="40"/>
      <c r="C10" s="89">
        <f>SUM(C2:C9)</f>
        <v>0</v>
      </c>
    </row>
    <row r="11" ht="16.5" spans="2:3">
      <c r="B11" s="90"/>
      <c r="C11" s="91"/>
    </row>
    <row r="12" spans="1:1">
      <c r="A12" s="92"/>
    </row>
  </sheetData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Q27"/>
  <sheetViews>
    <sheetView workbookViewId="0">
      <selection activeCell="Z8" sqref="Z8"/>
    </sheetView>
  </sheetViews>
  <sheetFormatPr defaultColWidth="9" defaultRowHeight="13.5"/>
  <cols>
    <col min="1" max="1" width="3.75833333333333" customWidth="1"/>
    <col min="2" max="2" width="17.2583333333333" customWidth="1"/>
    <col min="3" max="3" width="21.625" customWidth="1"/>
    <col min="5" max="5" width="14.625" customWidth="1"/>
    <col min="7" max="7" width="9.25833333333333"/>
    <col min="9" max="9" width="9.25833333333333"/>
    <col min="14" max="15" width="9.25833333333333"/>
    <col min="16378" max="16384" width="9" style="55"/>
  </cols>
  <sheetData>
    <row r="1" s="55" customFormat="1" ht="24" customHeight="1" spans="1:17">
      <c r="A1" s="58" t="s">
        <v>76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="56" customFormat="1" ht="24" customHeight="1" spans="1:17">
      <c r="A2" s="59" t="s">
        <v>2</v>
      </c>
      <c r="B2" s="59" t="s">
        <v>3</v>
      </c>
      <c r="C2" s="59" t="s">
        <v>77</v>
      </c>
      <c r="D2" s="59" t="s">
        <v>78</v>
      </c>
      <c r="E2" s="60" t="s">
        <v>79</v>
      </c>
      <c r="F2" s="60" t="s">
        <v>80</v>
      </c>
      <c r="G2" s="61" t="s">
        <v>81</v>
      </c>
      <c r="H2" s="61"/>
      <c r="I2" s="61"/>
      <c r="J2" s="61"/>
      <c r="K2" s="61"/>
      <c r="L2" s="61"/>
      <c r="M2" s="61"/>
      <c r="N2" s="76" t="s">
        <v>82</v>
      </c>
      <c r="O2" s="76" t="s">
        <v>83</v>
      </c>
      <c r="P2" s="77" t="s">
        <v>84</v>
      </c>
      <c r="Q2" s="84"/>
    </row>
    <row r="3" s="56" customFormat="1" ht="24" customHeight="1" spans="1:17">
      <c r="A3" s="62"/>
      <c r="B3" s="62"/>
      <c r="C3" s="62"/>
      <c r="D3" s="62"/>
      <c r="E3" s="63"/>
      <c r="F3" s="63"/>
      <c r="G3" s="64" t="s">
        <v>85</v>
      </c>
      <c r="H3" s="64"/>
      <c r="I3" s="65" t="s">
        <v>86</v>
      </c>
      <c r="J3" s="65"/>
      <c r="K3" s="65" t="s">
        <v>87</v>
      </c>
      <c r="L3" s="65"/>
      <c r="M3" s="65" t="s">
        <v>88</v>
      </c>
      <c r="N3" s="65"/>
      <c r="O3" s="65"/>
      <c r="P3" s="78"/>
      <c r="Q3" s="85"/>
    </row>
    <row r="4" s="56" customFormat="1" ht="24" customHeight="1" spans="1:17">
      <c r="A4" s="62"/>
      <c r="B4" s="62"/>
      <c r="C4" s="62"/>
      <c r="D4" s="62"/>
      <c r="E4" s="63"/>
      <c r="F4" s="63"/>
      <c r="G4" s="64" t="s">
        <v>89</v>
      </c>
      <c r="H4" s="65" t="s">
        <v>90</v>
      </c>
      <c r="I4" s="65" t="s">
        <v>91</v>
      </c>
      <c r="J4" s="65" t="s">
        <v>92</v>
      </c>
      <c r="K4" s="65" t="s">
        <v>93</v>
      </c>
      <c r="L4" s="65" t="s">
        <v>94</v>
      </c>
      <c r="M4" s="65"/>
      <c r="N4" s="65"/>
      <c r="O4" s="65"/>
      <c r="P4" s="79" t="s">
        <v>95</v>
      </c>
      <c r="Q4" s="79" t="s">
        <v>96</v>
      </c>
    </row>
    <row r="5" s="57" customFormat="1" ht="24" customHeight="1" spans="1:17">
      <c r="A5" s="66">
        <v>1</v>
      </c>
      <c r="B5" s="67" t="s">
        <v>97</v>
      </c>
      <c r="C5" s="129" t="s">
        <v>98</v>
      </c>
      <c r="D5" s="69">
        <v>201703</v>
      </c>
      <c r="E5" s="70" t="s">
        <v>99</v>
      </c>
      <c r="F5" s="68" t="s">
        <v>100</v>
      </c>
      <c r="G5" s="71">
        <f>E5*0.14</f>
        <v>553.98</v>
      </c>
      <c r="H5" s="71">
        <f>+ROUND(E5*8%,2)</f>
        <v>316.56</v>
      </c>
      <c r="I5" s="71">
        <f>E5*0.099</f>
        <v>391.743</v>
      </c>
      <c r="J5" s="71">
        <v>66.43</v>
      </c>
      <c r="K5" s="71">
        <v>16.61</v>
      </c>
      <c r="L5" s="71">
        <f>+ROUND(E5*0.5%,2)</f>
        <v>19.79</v>
      </c>
      <c r="M5" s="71">
        <v>6.64</v>
      </c>
      <c r="N5" s="80">
        <f>+ROUND((G5+I5+K5+M5),2)</f>
        <v>968.97</v>
      </c>
      <c r="O5" s="81">
        <f>+ROUND((H5+J5+L5),2)</f>
        <v>402.78</v>
      </c>
      <c r="P5" s="82">
        <v>1399</v>
      </c>
      <c r="Q5" s="82">
        <v>1399</v>
      </c>
    </row>
    <row r="6" s="57" customFormat="1" ht="24" customHeight="1" spans="1:17">
      <c r="A6" s="66">
        <v>2</v>
      </c>
      <c r="B6" s="67" t="s">
        <v>101</v>
      </c>
      <c r="C6" s="129" t="s">
        <v>102</v>
      </c>
      <c r="D6" s="69" t="s">
        <v>103</v>
      </c>
      <c r="E6" s="70" t="s">
        <v>99</v>
      </c>
      <c r="F6" s="68" t="s">
        <v>100</v>
      </c>
      <c r="G6" s="71">
        <f>E6*0.14</f>
        <v>553.98</v>
      </c>
      <c r="H6" s="71">
        <f>+ROUND(E6*8%,2)</f>
        <v>316.56</v>
      </c>
      <c r="I6" s="71">
        <f>E6*0.099</f>
        <v>391.743</v>
      </c>
      <c r="J6" s="71">
        <v>66.43</v>
      </c>
      <c r="K6" s="71">
        <v>16.61</v>
      </c>
      <c r="L6" s="71">
        <f>+ROUND(E6*0.5%,2)</f>
        <v>19.79</v>
      </c>
      <c r="M6" s="71">
        <v>6.64</v>
      </c>
      <c r="N6" s="80">
        <f>+ROUND((G6+I6+K6+M6),2)</f>
        <v>968.97</v>
      </c>
      <c r="O6" s="81">
        <f>+ROUND((H6+J6+L6),2)</f>
        <v>402.78</v>
      </c>
      <c r="P6" s="82">
        <v>1351</v>
      </c>
      <c r="Q6" s="82">
        <v>1351</v>
      </c>
    </row>
    <row r="7" s="57" customFormat="1" ht="24" customHeight="1" spans="1:17">
      <c r="A7" s="66">
        <v>3</v>
      </c>
      <c r="B7" s="67" t="s">
        <v>104</v>
      </c>
      <c r="C7" s="129" t="s">
        <v>105</v>
      </c>
      <c r="D7" s="69" t="s">
        <v>106</v>
      </c>
      <c r="E7" s="70" t="s">
        <v>99</v>
      </c>
      <c r="F7" s="68" t="s">
        <v>100</v>
      </c>
      <c r="G7" s="71">
        <f>E7*0.14</f>
        <v>553.98</v>
      </c>
      <c r="H7" s="71">
        <f>+ROUND(E7*8%,2)</f>
        <v>316.56</v>
      </c>
      <c r="I7" s="71">
        <f>E7*0.099</f>
        <v>391.743</v>
      </c>
      <c r="J7" s="71">
        <v>66.43</v>
      </c>
      <c r="K7" s="71">
        <v>16.61</v>
      </c>
      <c r="L7" s="71">
        <f>+ROUND(E7*0.5%,2)</f>
        <v>19.79</v>
      </c>
      <c r="M7" s="71">
        <v>6.64</v>
      </c>
      <c r="N7" s="80">
        <f>+ROUND((G7+I7+K7+M7),2)</f>
        <v>968.97</v>
      </c>
      <c r="O7" s="81">
        <f>+ROUND((H7+J7+L7),2)</f>
        <v>402.78</v>
      </c>
      <c r="P7" s="82">
        <v>1111</v>
      </c>
      <c r="Q7" s="82">
        <v>1111</v>
      </c>
    </row>
    <row r="8" s="57" customFormat="1" ht="24" customHeight="1" spans="1:17">
      <c r="A8" s="66">
        <v>4</v>
      </c>
      <c r="B8" s="67" t="s">
        <v>107</v>
      </c>
      <c r="C8" s="129" t="s">
        <v>108</v>
      </c>
      <c r="D8" s="69">
        <v>202007</v>
      </c>
      <c r="E8" s="70" t="s">
        <v>99</v>
      </c>
      <c r="F8" s="68" t="s">
        <v>109</v>
      </c>
      <c r="G8" s="71">
        <f>E8*0.14</f>
        <v>553.98</v>
      </c>
      <c r="H8" s="71">
        <f>+ROUND(E8*8%,2)</f>
        <v>316.56</v>
      </c>
      <c r="I8" s="71">
        <f>E8*0.099</f>
        <v>391.743</v>
      </c>
      <c r="J8" s="71">
        <v>66.43</v>
      </c>
      <c r="K8" s="71">
        <v>16.61</v>
      </c>
      <c r="L8" s="71">
        <f>+ROUND(E8*0.5%,2)</f>
        <v>19.79</v>
      </c>
      <c r="M8" s="71">
        <v>6.64</v>
      </c>
      <c r="N8" s="80">
        <f>+ROUND((G8+I8+K8+M8),2)</f>
        <v>968.97</v>
      </c>
      <c r="O8" s="81">
        <f>+ROUND((H8+J8+L8),2)</f>
        <v>402.78</v>
      </c>
      <c r="P8" s="82">
        <v>600</v>
      </c>
      <c r="Q8" s="82">
        <v>600</v>
      </c>
    </row>
    <row r="9" s="57" customFormat="1" ht="24" customHeight="1" spans="1:17">
      <c r="A9" s="66">
        <v>5</v>
      </c>
      <c r="B9" s="72" t="s">
        <v>110</v>
      </c>
      <c r="C9" s="129" t="s">
        <v>111</v>
      </c>
      <c r="D9" s="69">
        <v>202007</v>
      </c>
      <c r="E9" s="70" t="s">
        <v>99</v>
      </c>
      <c r="F9" s="68" t="s">
        <v>109</v>
      </c>
      <c r="G9" s="71">
        <f t="shared" ref="G9:G21" si="0">E9*0.14</f>
        <v>553.98</v>
      </c>
      <c r="H9" s="71">
        <f t="shared" ref="H9:H21" si="1">+ROUND(E9*8%,2)</f>
        <v>316.56</v>
      </c>
      <c r="I9" s="71">
        <f t="shared" ref="I9:I21" si="2">E9*0.099</f>
        <v>391.743</v>
      </c>
      <c r="J9" s="71">
        <v>66.43</v>
      </c>
      <c r="K9" s="71">
        <v>16.61</v>
      </c>
      <c r="L9" s="71">
        <f t="shared" ref="L9:L21" si="3">+ROUND(E9*0.5%,2)</f>
        <v>19.79</v>
      </c>
      <c r="M9" s="71">
        <v>6.64</v>
      </c>
      <c r="N9" s="80">
        <f t="shared" ref="N9:N21" si="4">+ROUND((G9+I9+K9+M9),2)</f>
        <v>968.97</v>
      </c>
      <c r="O9" s="81">
        <f t="shared" ref="O9:O21" si="5">+ROUND((H9+J9+L9),2)</f>
        <v>402.78</v>
      </c>
      <c r="P9" s="82"/>
      <c r="Q9" s="82"/>
    </row>
    <row r="10" s="57" customFormat="1" ht="24" customHeight="1" spans="1:17">
      <c r="A10" s="66">
        <v>6</v>
      </c>
      <c r="B10" s="72" t="s">
        <v>112</v>
      </c>
      <c r="C10" s="68" t="s">
        <v>113</v>
      </c>
      <c r="D10" s="69">
        <v>201910</v>
      </c>
      <c r="E10" s="70" t="s">
        <v>99</v>
      </c>
      <c r="F10" s="68" t="s">
        <v>109</v>
      </c>
      <c r="G10" s="71">
        <f t="shared" si="0"/>
        <v>553.98</v>
      </c>
      <c r="H10" s="71">
        <f t="shared" si="1"/>
        <v>316.56</v>
      </c>
      <c r="I10" s="71">
        <f t="shared" si="2"/>
        <v>391.743</v>
      </c>
      <c r="J10" s="71">
        <v>66.43</v>
      </c>
      <c r="K10" s="71">
        <v>16.61</v>
      </c>
      <c r="L10" s="71">
        <f t="shared" si="3"/>
        <v>19.79</v>
      </c>
      <c r="M10" s="71">
        <v>6.64</v>
      </c>
      <c r="N10" s="80">
        <f t="shared" si="4"/>
        <v>968.97</v>
      </c>
      <c r="O10" s="81">
        <f t="shared" si="5"/>
        <v>402.78</v>
      </c>
      <c r="P10" s="82"/>
      <c r="Q10" s="82"/>
    </row>
    <row r="11" s="57" customFormat="1" ht="24" customHeight="1" spans="1:17">
      <c r="A11" s="66">
        <v>7</v>
      </c>
      <c r="B11" s="68" t="s">
        <v>114</v>
      </c>
      <c r="C11" s="68" t="s">
        <v>115</v>
      </c>
      <c r="D11" s="69">
        <v>202108</v>
      </c>
      <c r="E11" s="70" t="s">
        <v>99</v>
      </c>
      <c r="F11" s="68" t="s">
        <v>100</v>
      </c>
      <c r="G11" s="71">
        <f t="shared" si="0"/>
        <v>553.98</v>
      </c>
      <c r="H11" s="71">
        <f t="shared" si="1"/>
        <v>316.56</v>
      </c>
      <c r="I11" s="71">
        <f t="shared" si="2"/>
        <v>391.743</v>
      </c>
      <c r="J11" s="71">
        <v>66.43</v>
      </c>
      <c r="K11" s="71">
        <v>16.61</v>
      </c>
      <c r="L11" s="71">
        <f t="shared" si="3"/>
        <v>19.79</v>
      </c>
      <c r="M11" s="71">
        <v>6.64</v>
      </c>
      <c r="N11" s="80">
        <f t="shared" si="4"/>
        <v>968.97</v>
      </c>
      <c r="O11" s="81">
        <f t="shared" si="5"/>
        <v>402.78</v>
      </c>
      <c r="P11" s="82"/>
      <c r="Q11" s="82"/>
    </row>
    <row r="12" s="57" customFormat="1" ht="24" customHeight="1" spans="1:17">
      <c r="A12" s="66">
        <v>8</v>
      </c>
      <c r="B12" s="67" t="s">
        <v>116</v>
      </c>
      <c r="C12" s="129" t="s">
        <v>117</v>
      </c>
      <c r="D12" s="69">
        <v>201811</v>
      </c>
      <c r="E12" s="70" t="s">
        <v>99</v>
      </c>
      <c r="F12" s="68" t="s">
        <v>118</v>
      </c>
      <c r="G12" s="71">
        <f t="shared" si="0"/>
        <v>553.98</v>
      </c>
      <c r="H12" s="71">
        <f t="shared" si="1"/>
        <v>316.56</v>
      </c>
      <c r="I12" s="71">
        <f t="shared" si="2"/>
        <v>391.743</v>
      </c>
      <c r="J12" s="71">
        <v>66.43</v>
      </c>
      <c r="K12" s="71">
        <v>16.61</v>
      </c>
      <c r="L12" s="71">
        <f t="shared" si="3"/>
        <v>19.79</v>
      </c>
      <c r="M12" s="71">
        <v>6.64</v>
      </c>
      <c r="N12" s="80">
        <f t="shared" si="4"/>
        <v>968.97</v>
      </c>
      <c r="O12" s="81">
        <f t="shared" si="5"/>
        <v>402.78</v>
      </c>
      <c r="P12" s="82">
        <v>600</v>
      </c>
      <c r="Q12" s="82">
        <v>600</v>
      </c>
    </row>
    <row r="13" s="57" customFormat="1" ht="24" customHeight="1" spans="1:17">
      <c r="A13" s="66">
        <v>9</v>
      </c>
      <c r="B13" s="67" t="s">
        <v>119</v>
      </c>
      <c r="C13" s="129" t="s">
        <v>120</v>
      </c>
      <c r="D13" s="69" t="s">
        <v>121</v>
      </c>
      <c r="E13" s="70" t="s">
        <v>99</v>
      </c>
      <c r="F13" s="68" t="s">
        <v>100</v>
      </c>
      <c r="G13" s="71">
        <f t="shared" si="0"/>
        <v>553.98</v>
      </c>
      <c r="H13" s="71">
        <f t="shared" si="1"/>
        <v>316.56</v>
      </c>
      <c r="I13" s="71">
        <f t="shared" si="2"/>
        <v>391.743</v>
      </c>
      <c r="J13" s="71">
        <v>66.43</v>
      </c>
      <c r="K13" s="71">
        <v>16.61</v>
      </c>
      <c r="L13" s="71">
        <f t="shared" si="3"/>
        <v>19.79</v>
      </c>
      <c r="M13" s="71">
        <v>6.64</v>
      </c>
      <c r="N13" s="80">
        <f t="shared" si="4"/>
        <v>968.97</v>
      </c>
      <c r="O13" s="81">
        <f t="shared" si="5"/>
        <v>402.78</v>
      </c>
      <c r="P13" s="82">
        <v>480</v>
      </c>
      <c r="Q13" s="82">
        <v>480</v>
      </c>
    </row>
    <row r="14" s="57" customFormat="1" ht="24" customHeight="1" spans="1:17">
      <c r="A14" s="66">
        <v>10</v>
      </c>
      <c r="B14" s="67" t="s">
        <v>122</v>
      </c>
      <c r="C14" s="129" t="s">
        <v>123</v>
      </c>
      <c r="D14" s="69">
        <v>201907</v>
      </c>
      <c r="E14" s="70" t="s">
        <v>99</v>
      </c>
      <c r="F14" s="68" t="s">
        <v>124</v>
      </c>
      <c r="G14" s="71">
        <f t="shared" si="0"/>
        <v>553.98</v>
      </c>
      <c r="H14" s="71">
        <f t="shared" si="1"/>
        <v>316.56</v>
      </c>
      <c r="I14" s="71">
        <f t="shared" si="2"/>
        <v>391.743</v>
      </c>
      <c r="J14" s="71">
        <v>66.43</v>
      </c>
      <c r="K14" s="71">
        <v>16.61</v>
      </c>
      <c r="L14" s="71">
        <f t="shared" si="3"/>
        <v>19.79</v>
      </c>
      <c r="M14" s="71">
        <v>6.64</v>
      </c>
      <c r="N14" s="80">
        <f t="shared" si="4"/>
        <v>968.97</v>
      </c>
      <c r="O14" s="81">
        <f t="shared" si="5"/>
        <v>402.78</v>
      </c>
      <c r="P14" s="82"/>
      <c r="Q14" s="82"/>
    </row>
    <row r="15" s="57" customFormat="1" ht="24" customHeight="1" spans="1:17">
      <c r="A15" s="66">
        <v>11</v>
      </c>
      <c r="B15" s="67" t="s">
        <v>125</v>
      </c>
      <c r="C15" s="129" t="s">
        <v>126</v>
      </c>
      <c r="D15" s="69">
        <v>202008</v>
      </c>
      <c r="E15" s="70" t="s">
        <v>99</v>
      </c>
      <c r="F15" s="68" t="s">
        <v>109</v>
      </c>
      <c r="G15" s="71">
        <f t="shared" si="0"/>
        <v>553.98</v>
      </c>
      <c r="H15" s="71">
        <f t="shared" si="1"/>
        <v>316.56</v>
      </c>
      <c r="I15" s="71">
        <f t="shared" si="2"/>
        <v>391.743</v>
      </c>
      <c r="J15" s="71">
        <v>66.43</v>
      </c>
      <c r="K15" s="71">
        <v>16.61</v>
      </c>
      <c r="L15" s="71">
        <f t="shared" si="3"/>
        <v>19.79</v>
      </c>
      <c r="M15" s="71">
        <v>6.64</v>
      </c>
      <c r="N15" s="80">
        <f t="shared" si="4"/>
        <v>968.97</v>
      </c>
      <c r="O15" s="81">
        <f t="shared" si="5"/>
        <v>402.78</v>
      </c>
      <c r="P15" s="82">
        <v>241</v>
      </c>
      <c r="Q15" s="82">
        <v>241</v>
      </c>
    </row>
    <row r="16" s="57" customFormat="1" ht="24" customHeight="1" spans="1:17">
      <c r="A16" s="66">
        <v>12</v>
      </c>
      <c r="B16" s="67" t="s">
        <v>127</v>
      </c>
      <c r="C16" s="129" t="s">
        <v>128</v>
      </c>
      <c r="D16" s="69">
        <v>202008</v>
      </c>
      <c r="E16" s="70" t="s">
        <v>99</v>
      </c>
      <c r="F16" s="68" t="s">
        <v>100</v>
      </c>
      <c r="G16" s="71">
        <f t="shared" si="0"/>
        <v>553.98</v>
      </c>
      <c r="H16" s="71">
        <f t="shared" si="1"/>
        <v>316.56</v>
      </c>
      <c r="I16" s="71">
        <f t="shared" si="2"/>
        <v>391.743</v>
      </c>
      <c r="J16" s="71">
        <v>66.43</v>
      </c>
      <c r="K16" s="71">
        <v>16.61</v>
      </c>
      <c r="L16" s="71">
        <f t="shared" si="3"/>
        <v>19.79</v>
      </c>
      <c r="M16" s="71">
        <v>6.64</v>
      </c>
      <c r="N16" s="80">
        <f t="shared" si="4"/>
        <v>968.97</v>
      </c>
      <c r="O16" s="81">
        <f t="shared" si="5"/>
        <v>402.78</v>
      </c>
      <c r="P16" s="82"/>
      <c r="Q16" s="82"/>
    </row>
    <row r="17" s="57" customFormat="1" ht="24" customHeight="1" spans="1:17">
      <c r="A17" s="66">
        <v>13</v>
      </c>
      <c r="B17" s="67" t="s">
        <v>129</v>
      </c>
      <c r="C17" s="129" t="s">
        <v>130</v>
      </c>
      <c r="D17" s="69">
        <v>202008</v>
      </c>
      <c r="E17" s="70" t="s">
        <v>99</v>
      </c>
      <c r="F17" s="68" t="s">
        <v>124</v>
      </c>
      <c r="G17" s="71">
        <f t="shared" si="0"/>
        <v>553.98</v>
      </c>
      <c r="H17" s="71">
        <f t="shared" si="1"/>
        <v>316.56</v>
      </c>
      <c r="I17" s="71">
        <f t="shared" si="2"/>
        <v>391.743</v>
      </c>
      <c r="J17" s="71">
        <v>66.43</v>
      </c>
      <c r="K17" s="71">
        <v>16.61</v>
      </c>
      <c r="L17" s="71">
        <f t="shared" si="3"/>
        <v>19.79</v>
      </c>
      <c r="M17" s="71">
        <v>6.64</v>
      </c>
      <c r="N17" s="80">
        <f t="shared" si="4"/>
        <v>968.97</v>
      </c>
      <c r="O17" s="81">
        <f t="shared" si="5"/>
        <v>402.78</v>
      </c>
      <c r="P17" s="82"/>
      <c r="Q17" s="82"/>
    </row>
    <row r="18" s="57" customFormat="1" ht="24" customHeight="1" spans="1:17">
      <c r="A18" s="66">
        <v>14</v>
      </c>
      <c r="B18" s="67" t="s">
        <v>131</v>
      </c>
      <c r="C18" s="129" t="s">
        <v>132</v>
      </c>
      <c r="D18" s="69">
        <v>202009</v>
      </c>
      <c r="E18" s="70" t="s">
        <v>99</v>
      </c>
      <c r="F18" s="68" t="s">
        <v>124</v>
      </c>
      <c r="G18" s="71">
        <f t="shared" si="0"/>
        <v>553.98</v>
      </c>
      <c r="H18" s="71">
        <f t="shared" si="1"/>
        <v>316.56</v>
      </c>
      <c r="I18" s="71">
        <f t="shared" si="2"/>
        <v>391.743</v>
      </c>
      <c r="J18" s="71">
        <v>66.43</v>
      </c>
      <c r="K18" s="71">
        <v>16.61</v>
      </c>
      <c r="L18" s="71">
        <f t="shared" si="3"/>
        <v>19.79</v>
      </c>
      <c r="M18" s="71">
        <v>6.64</v>
      </c>
      <c r="N18" s="80">
        <f t="shared" si="4"/>
        <v>968.97</v>
      </c>
      <c r="O18" s="81">
        <f t="shared" si="5"/>
        <v>402.78</v>
      </c>
      <c r="P18" s="82"/>
      <c r="Q18" s="82"/>
    </row>
    <row r="19" ht="22.5" spans="1:17">
      <c r="A19" s="66">
        <v>15</v>
      </c>
      <c r="B19" s="73" t="s">
        <v>133</v>
      </c>
      <c r="C19" s="130" t="s">
        <v>134</v>
      </c>
      <c r="D19" s="68">
        <v>202012</v>
      </c>
      <c r="E19" s="70" t="s">
        <v>99</v>
      </c>
      <c r="F19" s="68" t="s">
        <v>124</v>
      </c>
      <c r="G19" s="71">
        <f t="shared" si="0"/>
        <v>553.98</v>
      </c>
      <c r="H19" s="71">
        <f t="shared" si="1"/>
        <v>316.56</v>
      </c>
      <c r="I19" s="71">
        <f t="shared" si="2"/>
        <v>391.743</v>
      </c>
      <c r="J19" s="71">
        <v>66.43</v>
      </c>
      <c r="K19" s="71">
        <v>16.61</v>
      </c>
      <c r="L19" s="71">
        <f t="shared" si="3"/>
        <v>19.79</v>
      </c>
      <c r="M19" s="71">
        <v>6.64</v>
      </c>
      <c r="N19" s="80">
        <f t="shared" si="4"/>
        <v>968.97</v>
      </c>
      <c r="O19" s="81">
        <f t="shared" si="5"/>
        <v>402.78</v>
      </c>
      <c r="P19" s="82"/>
      <c r="Q19" s="82"/>
    </row>
    <row r="20" ht="24.95" customHeight="1" spans="1:17">
      <c r="A20" s="66">
        <v>16</v>
      </c>
      <c r="B20" s="73" t="s">
        <v>135</v>
      </c>
      <c r="C20" s="73" t="s">
        <v>136</v>
      </c>
      <c r="D20" s="68">
        <v>202109</v>
      </c>
      <c r="E20" s="70" t="s">
        <v>99</v>
      </c>
      <c r="F20" s="68" t="s">
        <v>118</v>
      </c>
      <c r="G20" s="71">
        <f t="shared" si="0"/>
        <v>553.98</v>
      </c>
      <c r="H20" s="71">
        <f t="shared" si="1"/>
        <v>316.56</v>
      </c>
      <c r="I20" s="71">
        <f t="shared" si="2"/>
        <v>391.743</v>
      </c>
      <c r="J20" s="71">
        <v>66.43</v>
      </c>
      <c r="K20" s="71">
        <v>16.61</v>
      </c>
      <c r="L20" s="71">
        <f t="shared" si="3"/>
        <v>19.79</v>
      </c>
      <c r="M20" s="71">
        <v>6.64</v>
      </c>
      <c r="N20" s="80">
        <f t="shared" si="4"/>
        <v>968.97</v>
      </c>
      <c r="O20" s="81">
        <f t="shared" si="5"/>
        <v>402.78</v>
      </c>
      <c r="P20" s="82"/>
      <c r="Q20" s="82"/>
    </row>
    <row r="21" ht="22.5" spans="1:17">
      <c r="A21" s="66">
        <v>17</v>
      </c>
      <c r="B21" s="73" t="s">
        <v>137</v>
      </c>
      <c r="C21" s="73"/>
      <c r="D21" s="68">
        <v>202105</v>
      </c>
      <c r="E21" s="70" t="s">
        <v>99</v>
      </c>
      <c r="F21" s="68" t="s">
        <v>124</v>
      </c>
      <c r="G21" s="71">
        <f t="shared" si="0"/>
        <v>553.98</v>
      </c>
      <c r="H21" s="71">
        <f t="shared" si="1"/>
        <v>316.56</v>
      </c>
      <c r="I21" s="71">
        <f t="shared" si="2"/>
        <v>391.743</v>
      </c>
      <c r="J21" s="71">
        <v>66.43</v>
      </c>
      <c r="K21" s="71">
        <v>16.61</v>
      </c>
      <c r="L21" s="71">
        <f t="shared" si="3"/>
        <v>19.79</v>
      </c>
      <c r="M21" s="71">
        <v>6.64</v>
      </c>
      <c r="N21" s="80">
        <f t="shared" si="4"/>
        <v>968.97</v>
      </c>
      <c r="O21" s="81">
        <f t="shared" si="5"/>
        <v>402.78</v>
      </c>
      <c r="P21" s="82"/>
      <c r="Q21" s="82"/>
    </row>
    <row r="22" ht="21.95" customHeight="1" spans="1:17">
      <c r="A22" s="66"/>
      <c r="B22" s="74"/>
      <c r="C22" s="74"/>
      <c r="D22" s="74"/>
      <c r="E22" s="74"/>
      <c r="F22" s="75"/>
      <c r="G22" s="71">
        <f t="shared" ref="G22:Q22" si="6">SUM(G5:G21)</f>
        <v>9417.66</v>
      </c>
      <c r="H22" s="71">
        <f t="shared" si="6"/>
        <v>5381.52</v>
      </c>
      <c r="I22" s="71">
        <f t="shared" si="6"/>
        <v>6659.631</v>
      </c>
      <c r="J22" s="71">
        <f t="shared" si="6"/>
        <v>1129.31</v>
      </c>
      <c r="K22" s="71">
        <f t="shared" si="6"/>
        <v>282.37</v>
      </c>
      <c r="L22" s="71">
        <f t="shared" si="6"/>
        <v>336.43</v>
      </c>
      <c r="M22" s="71">
        <f t="shared" si="6"/>
        <v>112.88</v>
      </c>
      <c r="N22" s="71">
        <f t="shared" si="6"/>
        <v>16472.49</v>
      </c>
      <c r="O22" s="83">
        <f t="shared" si="6"/>
        <v>6847.26</v>
      </c>
      <c r="P22" s="71">
        <f t="shared" si="6"/>
        <v>5782</v>
      </c>
      <c r="Q22" s="71">
        <f t="shared" si="6"/>
        <v>5782</v>
      </c>
    </row>
    <row r="27" spans="14:14">
      <c r="N27" t="s">
        <v>138</v>
      </c>
    </row>
  </sheetData>
  <mergeCells count="15">
    <mergeCell ref="A1:Q1"/>
    <mergeCell ref="G2:M2"/>
    <mergeCell ref="G3:H3"/>
    <mergeCell ref="I3:J3"/>
    <mergeCell ref="K3:L3"/>
    <mergeCell ref="A2:A4"/>
    <mergeCell ref="B2:B4"/>
    <mergeCell ref="C2:C4"/>
    <mergeCell ref="D2:D4"/>
    <mergeCell ref="E2:E4"/>
    <mergeCell ref="F2:F4"/>
    <mergeCell ref="M3:M4"/>
    <mergeCell ref="N2:N4"/>
    <mergeCell ref="O2:O4"/>
    <mergeCell ref="P2:Q3"/>
  </mergeCells>
  <pageMargins left="0.75" right="0.75" top="1" bottom="1" header="0.511805555555556" footer="0.511805555555556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"/>
  <sheetViews>
    <sheetView workbookViewId="0">
      <selection activeCell="F17" sqref="F17"/>
    </sheetView>
  </sheetViews>
  <sheetFormatPr defaultColWidth="9" defaultRowHeight="13.5"/>
  <cols>
    <col min="1" max="1" width="3.375" customWidth="1"/>
    <col min="2" max="3" width="8" customWidth="1"/>
    <col min="4" max="4" width="18" customWidth="1"/>
    <col min="5" max="6" width="8" customWidth="1"/>
    <col min="7" max="7" width="9.625" customWidth="1"/>
    <col min="8" max="8" width="7.5" customWidth="1"/>
    <col min="9" max="9" width="7.5" style="54" customWidth="1"/>
    <col min="10" max="10" width="7.625" style="54" customWidth="1"/>
    <col min="11" max="11" width="7.5" customWidth="1"/>
    <col min="12" max="12" width="7.625" customWidth="1"/>
    <col min="13" max="14" width="7.5" customWidth="1"/>
    <col min="15" max="15" width="7.625" customWidth="1"/>
    <col min="16" max="16" width="7.5" customWidth="1"/>
    <col min="17" max="17" width="7.625" customWidth="1"/>
    <col min="18" max="23" width="7.5" customWidth="1"/>
    <col min="24" max="24" width="5.875" customWidth="1"/>
    <col min="25" max="25" width="6.75833333333333" customWidth="1"/>
    <col min="26" max="26" width="7.5" customWidth="1"/>
    <col min="27" max="27" width="6.75833333333333" customWidth="1"/>
    <col min="28" max="28" width="5.875" customWidth="1"/>
    <col min="29" max="29" width="9.375" customWidth="1"/>
    <col min="30" max="38" width="7.5" customWidth="1"/>
    <col min="39" max="43" width="7.5" hidden="1" customWidth="1"/>
    <col min="44" max="44" width="8.5" customWidth="1"/>
    <col min="45" max="45" width="7.625" customWidth="1"/>
    <col min="46" max="47" width="9" customWidth="1"/>
    <col min="48" max="49" width="8.5" customWidth="1"/>
    <col min="50" max="50" width="8" customWidth="1"/>
    <col min="51" max="51" width="10.625" customWidth="1"/>
    <col min="52" max="52" width="8.5" customWidth="1"/>
    <col min="53" max="53" width="8.625" customWidth="1"/>
    <col min="16225" max="16384" width="9" style="55"/>
  </cols>
  <sheetData/>
  <pageMargins left="0.75" right="0.75" top="1" bottom="1" header="0.511805555555556" footer="0.51180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F20"/>
  <sheetViews>
    <sheetView workbookViewId="0">
      <pane xSplit="6" ySplit="3" topLeftCell="M4" activePane="bottomRight" state="frozen"/>
      <selection/>
      <selection pane="topRight"/>
      <selection pane="bottomLeft"/>
      <selection pane="bottomRight" activeCell="D20" sqref="D20"/>
    </sheetView>
  </sheetViews>
  <sheetFormatPr defaultColWidth="9" defaultRowHeight="13.5"/>
  <cols>
    <col min="1" max="1" width="6" customWidth="1"/>
    <col min="2" max="2" width="9.75833333333333" customWidth="1"/>
    <col min="3" max="3" width="10.125" customWidth="1"/>
    <col min="4" max="4" width="11.1833333333333" customWidth="1"/>
    <col min="5" max="5" width="12.725" customWidth="1"/>
    <col min="6" max="6" width="7" customWidth="1"/>
    <col min="7" max="7" width="7.125" customWidth="1" outlineLevel="1"/>
    <col min="8" max="8" width="7.5" customWidth="1" outlineLevel="1"/>
    <col min="9" max="9" width="7" customWidth="1" outlineLevel="1"/>
    <col min="10" max="10" width="8.125" customWidth="1" outlineLevel="1"/>
    <col min="11" max="11" width="10" customWidth="1" outlineLevel="1"/>
    <col min="12" max="12" width="6.25833333333333" customWidth="1" outlineLevel="1"/>
    <col min="13" max="13" width="9.5" customWidth="1" outlineLevel="1"/>
    <col min="14" max="14" width="8.125" customWidth="1" outlineLevel="1"/>
    <col min="15" max="16" width="6.5" customWidth="1" outlineLevel="1"/>
    <col min="17" max="17" width="6.875" customWidth="1" outlineLevel="1"/>
    <col min="18" max="18" width="12.7583333333333" customWidth="1" outlineLevel="1"/>
    <col min="19" max="19" width="10.375" customWidth="1" outlineLevel="1"/>
    <col min="20" max="20" width="7.875" customWidth="1" outlineLevel="1"/>
    <col min="21" max="23" width="6.5" customWidth="1" outlineLevel="1"/>
    <col min="24" max="24" width="9.5" customWidth="1" outlineLevel="1"/>
    <col min="25" max="25" width="9.25833333333333" customWidth="1"/>
    <col min="27" max="27" width="8.375" customWidth="1"/>
    <col min="28" max="28" width="10.125" customWidth="1"/>
    <col min="29" max="29" width="9.375" customWidth="1"/>
    <col min="30" max="30" width="19.5" customWidth="1"/>
  </cols>
  <sheetData>
    <row r="1" ht="21" customHeight="1" spans="1:30">
      <c r="A1" s="30" t="s">
        <v>139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46" t="s">
        <v>140</v>
      </c>
    </row>
    <row r="2" ht="21" customHeight="1" spans="1:30">
      <c r="A2" s="31" t="s">
        <v>2</v>
      </c>
      <c r="B2" s="31" t="s">
        <v>3</v>
      </c>
      <c r="C2" s="31" t="s">
        <v>141</v>
      </c>
      <c r="D2" s="31" t="s">
        <v>142</v>
      </c>
      <c r="E2" s="32" t="s">
        <v>143</v>
      </c>
      <c r="F2" s="32" t="s">
        <v>144</v>
      </c>
      <c r="G2" s="31" t="s">
        <v>145</v>
      </c>
      <c r="H2" s="31"/>
      <c r="I2" s="31"/>
      <c r="J2" s="31"/>
      <c r="K2" s="31" t="s">
        <v>146</v>
      </c>
      <c r="L2" s="31" t="s">
        <v>147</v>
      </c>
      <c r="M2" s="31"/>
      <c r="N2" s="31"/>
      <c r="O2" s="31"/>
      <c r="P2" s="31" t="s">
        <v>146</v>
      </c>
      <c r="Q2" s="31" t="s">
        <v>148</v>
      </c>
      <c r="R2" s="31"/>
      <c r="S2" s="31" t="s">
        <v>149</v>
      </c>
      <c r="T2" s="31"/>
      <c r="U2" s="31" t="s">
        <v>150</v>
      </c>
      <c r="V2" s="31"/>
      <c r="W2" s="43" t="s">
        <v>151</v>
      </c>
      <c r="X2" s="44"/>
      <c r="Y2" s="31" t="s">
        <v>152</v>
      </c>
      <c r="Z2" s="31" t="s">
        <v>13</v>
      </c>
      <c r="AA2" s="31" t="s">
        <v>153</v>
      </c>
      <c r="AB2" s="31"/>
      <c r="AC2" s="47" t="s">
        <v>154</v>
      </c>
      <c r="AD2" s="46"/>
    </row>
    <row r="3" ht="27.95" customHeight="1" spans="1:30">
      <c r="A3" s="31"/>
      <c r="B3" s="31"/>
      <c r="C3" s="31"/>
      <c r="D3" s="31"/>
      <c r="E3" s="32"/>
      <c r="F3" s="32"/>
      <c r="G3" s="32" t="s">
        <v>155</v>
      </c>
      <c r="H3" s="32" t="s">
        <v>156</v>
      </c>
      <c r="I3" s="32" t="s">
        <v>157</v>
      </c>
      <c r="J3" s="32" t="s">
        <v>158</v>
      </c>
      <c r="K3" s="31"/>
      <c r="L3" s="42" t="s">
        <v>159</v>
      </c>
      <c r="M3" s="31" t="s">
        <v>146</v>
      </c>
      <c r="N3" s="42" t="s">
        <v>160</v>
      </c>
      <c r="O3" s="31" t="s">
        <v>146</v>
      </c>
      <c r="P3" s="31"/>
      <c r="Q3" s="31" t="s">
        <v>161</v>
      </c>
      <c r="R3" s="31" t="s">
        <v>146</v>
      </c>
      <c r="S3" s="31" t="s">
        <v>161</v>
      </c>
      <c r="T3" s="31" t="s">
        <v>146</v>
      </c>
      <c r="U3" s="31" t="s">
        <v>161</v>
      </c>
      <c r="V3" s="31" t="s">
        <v>146</v>
      </c>
      <c r="W3" s="31" t="s">
        <v>161</v>
      </c>
      <c r="X3" s="31" t="s">
        <v>146</v>
      </c>
      <c r="Y3" s="31"/>
      <c r="Z3" s="31"/>
      <c r="AA3" s="31" t="s">
        <v>161</v>
      </c>
      <c r="AB3" s="31" t="s">
        <v>162</v>
      </c>
      <c r="AC3" s="48"/>
      <c r="AD3" s="46"/>
    </row>
    <row r="4" s="28" customFormat="1" ht="27" customHeight="1" spans="1:30">
      <c r="A4" s="33">
        <v>1</v>
      </c>
      <c r="B4" s="34" t="s">
        <v>29</v>
      </c>
      <c r="C4" s="35" t="s">
        <v>163</v>
      </c>
      <c r="D4" s="35">
        <v>6200</v>
      </c>
      <c r="E4" s="33">
        <v>26</v>
      </c>
      <c r="F4" s="33">
        <f>E4-Q4-S4-U4-W4</f>
        <v>26</v>
      </c>
      <c r="G4" s="35"/>
      <c r="H4" s="35"/>
      <c r="I4" s="35"/>
      <c r="J4" s="35"/>
      <c r="K4" s="35">
        <f>ROUND((G4*20+H4*50+D4/E4*I4+D4/E4*J4*2),2)</f>
        <v>0</v>
      </c>
      <c r="L4" s="35"/>
      <c r="M4" s="35">
        <f>ROUND((D4/E4*L4),2)</f>
        <v>0</v>
      </c>
      <c r="N4" s="35"/>
      <c r="O4" s="35">
        <f>ROUND((N4*50),2)</f>
        <v>0</v>
      </c>
      <c r="P4" s="35">
        <f>ROUND((M4+O4),2)</f>
        <v>0</v>
      </c>
      <c r="Q4" s="35">
        <f>VLOOKUP(B4,[5]月度汇总!$A:$AC,29,0)</f>
        <v>0</v>
      </c>
      <c r="R4" s="35">
        <f>D4/E4*Q4</f>
        <v>0</v>
      </c>
      <c r="S4" s="35">
        <f>VLOOKUP(B4,[1]Sheet1!$A:$D,4,0)</f>
        <v>0</v>
      </c>
      <c r="T4" s="35">
        <f>ROUND((D4/E4*S4*20%),2)</f>
        <v>0</v>
      </c>
      <c r="U4" s="35"/>
      <c r="V4" s="35">
        <f>D4/E4*U4</f>
        <v>0</v>
      </c>
      <c r="W4" s="35"/>
      <c r="X4" s="35">
        <f>D4/E4*W4</f>
        <v>0</v>
      </c>
      <c r="Y4" s="35">
        <f>ROUND((K4+P4+R4+T4+V4+X4),2)</f>
        <v>0</v>
      </c>
      <c r="Z4" s="35"/>
      <c r="AA4" s="35">
        <f>VLOOKUP(B4,[2]月度汇总!$A:$AA,27,0)</f>
        <v>0</v>
      </c>
      <c r="AB4" s="35">
        <f>ROUND((D4/E4*AA4),2)</f>
        <v>0</v>
      </c>
      <c r="AC4" s="35"/>
      <c r="AD4" s="49"/>
    </row>
    <row r="5" s="28" customFormat="1" ht="27" customHeight="1" spans="1:30">
      <c r="A5" s="33">
        <v>2</v>
      </c>
      <c r="B5" s="36" t="s">
        <v>32</v>
      </c>
      <c r="C5" s="35" t="s">
        <v>163</v>
      </c>
      <c r="D5" s="35">
        <v>3700</v>
      </c>
      <c r="E5" s="33">
        <v>26</v>
      </c>
      <c r="F5" s="33">
        <f t="shared" ref="F5:F18" si="0">E5-Q5-S5-U5-W5</f>
        <v>26</v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5">
        <f>VLOOKUP(B5,[5]月度汇总!$A:$AC,29,0)</f>
        <v>0</v>
      </c>
      <c r="R5" s="35">
        <f t="shared" ref="R5:R13" si="1">D5/E5*Q5</f>
        <v>0</v>
      </c>
      <c r="S5" s="35">
        <f>VLOOKUP(B5,[1]Sheet1!$A:$D,4,0)</f>
        <v>0</v>
      </c>
      <c r="T5" s="35"/>
      <c r="U5" s="35"/>
      <c r="V5" s="35">
        <f>D5/E5*U5</f>
        <v>0</v>
      </c>
      <c r="W5" s="35"/>
      <c r="X5" s="35">
        <f>D5/E5*W5</f>
        <v>0</v>
      </c>
      <c r="Y5" s="35">
        <f>ROUND((K5+P5+R5+T5+V5+X5),2)</f>
        <v>0</v>
      </c>
      <c r="Z5" s="35"/>
      <c r="AA5" s="35">
        <f>VLOOKUP(B5,[2]月度汇总!$A:$AA,27,0)</f>
        <v>0</v>
      </c>
      <c r="AB5" s="35">
        <f>ROUND((D5/E5*AA5),2)</f>
        <v>0</v>
      </c>
      <c r="AC5" s="35"/>
      <c r="AD5" s="49"/>
    </row>
    <row r="6" ht="30" customHeight="1" spans="1:30">
      <c r="A6" s="33">
        <v>3</v>
      </c>
      <c r="B6" s="36" t="s">
        <v>36</v>
      </c>
      <c r="C6" s="35" t="s">
        <v>163</v>
      </c>
      <c r="D6" s="35">
        <v>3700</v>
      </c>
      <c r="E6" s="33">
        <v>26</v>
      </c>
      <c r="F6" s="33">
        <f t="shared" si="0"/>
        <v>26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5">
        <f>VLOOKUP(B6,[5]月度汇总!$A:$AC,29,0)</f>
        <v>0</v>
      </c>
      <c r="R6" s="35">
        <f t="shared" si="1"/>
        <v>0</v>
      </c>
      <c r="S6" s="35"/>
      <c r="T6" s="37"/>
      <c r="U6" s="37"/>
      <c r="V6" s="35">
        <f>D6/E6*U6</f>
        <v>0</v>
      </c>
      <c r="W6" s="37"/>
      <c r="X6" s="35">
        <f>D6/E6*W6</f>
        <v>0</v>
      </c>
      <c r="Y6" s="35">
        <f>ROUND((K6+P6+R6+T6+V6+X6),2)</f>
        <v>0</v>
      </c>
      <c r="Z6" s="37"/>
      <c r="AA6" s="35">
        <f>VLOOKUP(B6,[2]月度汇总!$A:$AA,27,0)</f>
        <v>0</v>
      </c>
      <c r="AB6" s="35">
        <f>ROUND((D6/E6*AA6),2)</f>
        <v>0</v>
      </c>
      <c r="AC6" s="37"/>
      <c r="AD6" s="49"/>
    </row>
    <row r="7" ht="30" customHeight="1" spans="1:30">
      <c r="A7" s="33">
        <v>4</v>
      </c>
      <c r="B7" s="36" t="s">
        <v>44</v>
      </c>
      <c r="C7" s="35" t="s">
        <v>164</v>
      </c>
      <c r="D7" s="35">
        <v>8500</v>
      </c>
      <c r="E7" s="33">
        <v>22</v>
      </c>
      <c r="F7" s="33">
        <f t="shared" si="0"/>
        <v>22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5"/>
      <c r="R7" s="35">
        <f t="shared" si="1"/>
        <v>0</v>
      </c>
      <c r="S7" s="35"/>
      <c r="T7" s="37"/>
      <c r="U7" s="37"/>
      <c r="V7" s="35"/>
      <c r="W7" s="37"/>
      <c r="X7" s="35">
        <f>D7/E7*W7</f>
        <v>0</v>
      </c>
      <c r="Y7" s="35">
        <f t="shared" ref="Y7:Y18" si="2">ROUND((K7+P7+R7+T7+V7+X7),2)</f>
        <v>0</v>
      </c>
      <c r="Z7" s="37"/>
      <c r="AA7" s="35"/>
      <c r="AB7" s="35"/>
      <c r="AC7" s="37"/>
      <c r="AD7" s="49"/>
    </row>
    <row r="8" ht="30" customHeight="1" spans="1:30">
      <c r="A8" s="33">
        <v>5</v>
      </c>
      <c r="B8" s="36" t="s">
        <v>48</v>
      </c>
      <c r="C8" s="35" t="s">
        <v>164</v>
      </c>
      <c r="D8" s="35">
        <v>4000</v>
      </c>
      <c r="E8" s="33">
        <v>26</v>
      </c>
      <c r="F8" s="33">
        <f t="shared" si="0"/>
        <v>26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5">
        <f>VLOOKUP(B8,[5]月度汇总!$A:$AC,29,0)</f>
        <v>0</v>
      </c>
      <c r="R8" s="35">
        <f t="shared" si="1"/>
        <v>0</v>
      </c>
      <c r="S8" s="35"/>
      <c r="T8" s="37"/>
      <c r="U8" s="37"/>
      <c r="V8" s="35"/>
      <c r="W8" s="37"/>
      <c r="X8" s="35">
        <f>D8/E8*W8</f>
        <v>0</v>
      </c>
      <c r="Y8" s="35">
        <f t="shared" si="2"/>
        <v>0</v>
      </c>
      <c r="Z8" s="37"/>
      <c r="AA8" s="35"/>
      <c r="AB8" s="35"/>
      <c r="AC8" s="37"/>
      <c r="AD8" s="50"/>
    </row>
    <row r="9" ht="30" customHeight="1" spans="1:30">
      <c r="A9" s="33">
        <v>6</v>
      </c>
      <c r="B9" s="36" t="s">
        <v>50</v>
      </c>
      <c r="C9" s="35" t="s">
        <v>164</v>
      </c>
      <c r="D9" s="35">
        <v>7000</v>
      </c>
      <c r="E9" s="33">
        <v>22</v>
      </c>
      <c r="F9" s="33">
        <f t="shared" si="0"/>
        <v>22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5"/>
      <c r="R9" s="35">
        <f t="shared" si="1"/>
        <v>0</v>
      </c>
      <c r="S9" s="35"/>
      <c r="T9" s="37"/>
      <c r="U9" s="37"/>
      <c r="V9" s="35"/>
      <c r="W9" s="37"/>
      <c r="X9" s="35"/>
      <c r="Y9" s="35">
        <f t="shared" si="2"/>
        <v>0</v>
      </c>
      <c r="Z9" s="37"/>
      <c r="AA9" s="35"/>
      <c r="AB9" s="35"/>
      <c r="AC9" s="37"/>
      <c r="AD9" s="50"/>
    </row>
    <row r="10" s="29" customFormat="1" ht="24.75" customHeight="1" spans="1:32">
      <c r="A10" s="33">
        <v>7</v>
      </c>
      <c r="B10" s="38" t="s">
        <v>40</v>
      </c>
      <c r="C10" s="38" t="s">
        <v>165</v>
      </c>
      <c r="D10" s="35">
        <v>3700</v>
      </c>
      <c r="E10" s="33">
        <v>26</v>
      </c>
      <c r="F10" s="33">
        <f t="shared" si="0"/>
        <v>24</v>
      </c>
      <c r="H10" s="39"/>
      <c r="I10" s="39"/>
      <c r="J10" s="39"/>
      <c r="K10" s="39"/>
      <c r="L10" s="39">
        <f>H10+I10+J10+K10</f>
        <v>0</v>
      </c>
      <c r="M10" s="39"/>
      <c r="N10" s="39"/>
      <c r="O10" s="39"/>
      <c r="P10" s="39"/>
      <c r="Q10" s="39">
        <v>2</v>
      </c>
      <c r="R10" s="35">
        <f t="shared" si="1"/>
        <v>284.615384615385</v>
      </c>
      <c r="S10" s="39"/>
      <c r="T10" s="39"/>
      <c r="U10" s="39"/>
      <c r="V10" s="39"/>
      <c r="W10" s="39"/>
      <c r="X10" s="39"/>
      <c r="Y10" s="35">
        <f t="shared" si="2"/>
        <v>284.62</v>
      </c>
      <c r="Z10" s="39"/>
      <c r="AA10" s="39"/>
      <c r="AB10" s="39"/>
      <c r="AC10" s="39"/>
      <c r="AD10" s="51"/>
      <c r="AE10" s="52"/>
      <c r="AF10" s="53" t="s">
        <v>166</v>
      </c>
    </row>
    <row r="11" ht="30" customHeight="1" spans="1:30">
      <c r="A11" s="33">
        <v>8</v>
      </c>
      <c r="B11" s="36" t="s">
        <v>54</v>
      </c>
      <c r="C11" s="35" t="s">
        <v>164</v>
      </c>
      <c r="D11" s="35">
        <v>3000</v>
      </c>
      <c r="E11" s="33">
        <v>22</v>
      </c>
      <c r="F11" s="33">
        <f t="shared" si="0"/>
        <v>20</v>
      </c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5">
        <v>2</v>
      </c>
      <c r="R11" s="35">
        <f t="shared" si="1"/>
        <v>272.727272727273</v>
      </c>
      <c r="S11" s="35"/>
      <c r="T11" s="37">
        <f>D11/E11/2*S11</f>
        <v>0</v>
      </c>
      <c r="U11" s="37"/>
      <c r="V11" s="35"/>
      <c r="W11" s="37"/>
      <c r="X11" s="35">
        <f>D11/E11*W11</f>
        <v>0</v>
      </c>
      <c r="Y11" s="35">
        <f t="shared" si="2"/>
        <v>272.73</v>
      </c>
      <c r="Z11" s="37"/>
      <c r="AA11" s="35"/>
      <c r="AB11" s="35"/>
      <c r="AC11" s="37"/>
      <c r="AD11" s="50"/>
    </row>
    <row r="12" ht="30" customHeight="1" spans="1:30">
      <c r="A12" s="33">
        <v>9</v>
      </c>
      <c r="B12" s="36" t="s">
        <v>62</v>
      </c>
      <c r="C12" s="35" t="s">
        <v>164</v>
      </c>
      <c r="D12" s="35">
        <v>3200</v>
      </c>
      <c r="E12" s="33">
        <v>26</v>
      </c>
      <c r="F12" s="33">
        <v>26</v>
      </c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5">
        <v>2</v>
      </c>
      <c r="R12" s="35">
        <f t="shared" si="1"/>
        <v>246.153846153846</v>
      </c>
      <c r="S12" s="35"/>
      <c r="T12" s="37"/>
      <c r="U12" s="37"/>
      <c r="V12" s="35"/>
      <c r="W12" s="37"/>
      <c r="X12" s="35">
        <f>D12/E12*W12</f>
        <v>0</v>
      </c>
      <c r="Y12" s="35">
        <f t="shared" si="2"/>
        <v>246.15</v>
      </c>
      <c r="Z12" s="37"/>
      <c r="AA12" s="35"/>
      <c r="AB12" s="35"/>
      <c r="AC12" s="37"/>
      <c r="AD12" s="50"/>
    </row>
    <row r="13" ht="30" customHeight="1" spans="1:30">
      <c r="A13" s="33">
        <v>10</v>
      </c>
      <c r="B13" s="36" t="s">
        <v>58</v>
      </c>
      <c r="C13" s="35" t="s">
        <v>164</v>
      </c>
      <c r="D13" s="35">
        <v>4200</v>
      </c>
      <c r="E13" s="33">
        <v>22</v>
      </c>
      <c r="F13" s="33">
        <f t="shared" si="0"/>
        <v>20</v>
      </c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5">
        <v>2</v>
      </c>
      <c r="R13" s="35">
        <f t="shared" si="1"/>
        <v>381.818181818182</v>
      </c>
      <c r="S13" s="35"/>
      <c r="T13" s="37"/>
      <c r="U13" s="37"/>
      <c r="V13" s="35"/>
      <c r="W13" s="37"/>
      <c r="X13" s="35">
        <f>D13/E13*W13</f>
        <v>0</v>
      </c>
      <c r="Y13" s="35">
        <f t="shared" si="2"/>
        <v>381.82</v>
      </c>
      <c r="Z13" s="37"/>
      <c r="AA13" s="35"/>
      <c r="AB13" s="35"/>
      <c r="AC13" s="37"/>
      <c r="AD13" s="50"/>
    </row>
    <row r="14" ht="30" customHeight="1" spans="1:30">
      <c r="A14" s="33">
        <v>11</v>
      </c>
      <c r="B14" s="40" t="s">
        <v>66</v>
      </c>
      <c r="C14" s="35" t="s">
        <v>164</v>
      </c>
      <c r="D14" s="35">
        <v>4700</v>
      </c>
      <c r="E14" s="33">
        <v>26</v>
      </c>
      <c r="F14" s="33">
        <f t="shared" si="0"/>
        <v>26</v>
      </c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5"/>
      <c r="R14" s="35"/>
      <c r="S14" s="35"/>
      <c r="T14" s="37"/>
      <c r="U14" s="37"/>
      <c r="V14" s="35"/>
      <c r="W14" s="37"/>
      <c r="X14" s="35">
        <f>D14/E14*W14</f>
        <v>0</v>
      </c>
      <c r="Y14" s="35">
        <f t="shared" si="2"/>
        <v>0</v>
      </c>
      <c r="Z14" s="37"/>
      <c r="AA14" s="35"/>
      <c r="AB14" s="35"/>
      <c r="AC14" s="37"/>
      <c r="AD14" s="50"/>
    </row>
    <row r="15" ht="30" customHeight="1" spans="1:30">
      <c r="A15" s="33">
        <v>13</v>
      </c>
      <c r="B15" s="40" t="s">
        <v>70</v>
      </c>
      <c r="C15" s="35" t="s">
        <v>164</v>
      </c>
      <c r="D15" s="35">
        <v>5700</v>
      </c>
      <c r="E15" s="33">
        <v>26</v>
      </c>
      <c r="F15" s="33">
        <f t="shared" si="0"/>
        <v>26</v>
      </c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5"/>
      <c r="R15" s="35"/>
      <c r="S15" s="35"/>
      <c r="T15" s="37"/>
      <c r="U15" s="37"/>
      <c r="V15" s="35"/>
      <c r="W15" s="37"/>
      <c r="X15" s="35">
        <f>D15/E15*W15</f>
        <v>0</v>
      </c>
      <c r="Y15" s="35">
        <f t="shared" si="2"/>
        <v>0</v>
      </c>
      <c r="Z15" s="37"/>
      <c r="AA15" s="35"/>
      <c r="AB15" s="35"/>
      <c r="AC15" s="37"/>
      <c r="AD15" s="50"/>
    </row>
    <row r="16" spans="5:30">
      <c r="E16" s="41"/>
      <c r="F16" s="41"/>
      <c r="G16" s="41">
        <f>SUM(G4:G15)</f>
        <v>0</v>
      </c>
      <c r="H16" s="41">
        <f t="shared" ref="H16:Y16" si="3">SUM(H4:H15)</f>
        <v>0</v>
      </c>
      <c r="I16" s="41">
        <f t="shared" si="3"/>
        <v>0</v>
      </c>
      <c r="J16" s="41">
        <f t="shared" si="3"/>
        <v>0</v>
      </c>
      <c r="K16" s="41">
        <f t="shared" si="3"/>
        <v>0</v>
      </c>
      <c r="L16" s="41">
        <f t="shared" si="3"/>
        <v>0</v>
      </c>
      <c r="M16" s="41">
        <f t="shared" si="3"/>
        <v>0</v>
      </c>
      <c r="N16" s="41">
        <f t="shared" si="3"/>
        <v>0</v>
      </c>
      <c r="O16" s="41">
        <f t="shared" si="3"/>
        <v>0</v>
      </c>
      <c r="P16" s="41">
        <f t="shared" si="3"/>
        <v>0</v>
      </c>
      <c r="Q16" s="41">
        <f t="shared" si="3"/>
        <v>8</v>
      </c>
      <c r="R16" s="41">
        <f t="shared" si="3"/>
        <v>1185.31468531469</v>
      </c>
      <c r="S16" s="41">
        <f t="shared" si="3"/>
        <v>0</v>
      </c>
      <c r="T16" s="41">
        <f t="shared" si="3"/>
        <v>0</v>
      </c>
      <c r="U16" s="41">
        <f t="shared" si="3"/>
        <v>0</v>
      </c>
      <c r="V16" s="41">
        <f t="shared" si="3"/>
        <v>0</v>
      </c>
      <c r="W16" s="41">
        <f t="shared" si="3"/>
        <v>0</v>
      </c>
      <c r="X16" s="41">
        <f t="shared" si="3"/>
        <v>0</v>
      </c>
      <c r="Y16" s="41">
        <f t="shared" si="3"/>
        <v>1185.32</v>
      </c>
      <c r="Z16" s="41">
        <f>SUM(Z4:Z8)</f>
        <v>0</v>
      </c>
      <c r="AA16" s="41">
        <f>SUM(AA4:AA8)</f>
        <v>0</v>
      </c>
      <c r="AB16" s="41">
        <f>SUM(AB4:AB8)</f>
        <v>0</v>
      </c>
      <c r="AC16" s="41">
        <f>SUM(AC4:AC8)</f>
        <v>0</v>
      </c>
      <c r="AD16" s="41"/>
    </row>
    <row r="17" ht="16.5" spans="17:17">
      <c r="Q17" s="45"/>
    </row>
    <row r="18" ht="16.5" spans="17:17">
      <c r="Q18" s="45"/>
    </row>
    <row r="19" ht="16.5" spans="17:17">
      <c r="Q19" s="45"/>
    </row>
    <row r="20" ht="16.5" spans="17:17">
      <c r="Q20" s="45"/>
    </row>
  </sheetData>
  <mergeCells count="20">
    <mergeCell ref="A1:AB1"/>
    <mergeCell ref="G2:J2"/>
    <mergeCell ref="L2:N2"/>
    <mergeCell ref="Q2:R2"/>
    <mergeCell ref="S2:T2"/>
    <mergeCell ref="U2:V2"/>
    <mergeCell ref="W2:X2"/>
    <mergeCell ref="AA2:AB2"/>
    <mergeCell ref="A2:A3"/>
    <mergeCell ref="B2:B3"/>
    <mergeCell ref="C2:C3"/>
    <mergeCell ref="D2:D3"/>
    <mergeCell ref="E2:E3"/>
    <mergeCell ref="F2:F3"/>
    <mergeCell ref="K2:K3"/>
    <mergeCell ref="P2:P3"/>
    <mergeCell ref="Y2:Y3"/>
    <mergeCell ref="Z2:Z3"/>
    <mergeCell ref="AC2:AC3"/>
    <mergeCell ref="AD1:AD3"/>
  </mergeCells>
  <pageMargins left="0.75" right="0.75" top="1" bottom="1" header="0.511805555555556" footer="0.51180555555555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7"/>
  <sheetViews>
    <sheetView workbookViewId="0">
      <selection activeCell="C39" sqref="C39"/>
    </sheetView>
  </sheetViews>
  <sheetFormatPr defaultColWidth="9" defaultRowHeight="13.5" outlineLevelCol="3"/>
  <cols>
    <col min="2" max="2" width="10.5" style="1" customWidth="1"/>
    <col min="3" max="3" width="15.2583333333333" style="1" customWidth="1"/>
    <col min="4" max="4" width="12.2583333333333" style="1" customWidth="1"/>
  </cols>
  <sheetData>
    <row r="1" ht="14.25" spans="2:4">
      <c r="B1" s="2"/>
      <c r="C1" s="3"/>
      <c r="D1" s="4"/>
    </row>
    <row r="2" spans="2:4">
      <c r="B2" s="5" t="s">
        <v>167</v>
      </c>
      <c r="C2" s="6" t="s">
        <v>168</v>
      </c>
      <c r="D2" s="7" t="s">
        <v>169</v>
      </c>
    </row>
    <row r="3" spans="2:4">
      <c r="B3" s="8"/>
      <c r="C3" s="9"/>
      <c r="D3" s="10"/>
    </row>
    <row r="4" spans="2:4">
      <c r="B4" s="11" t="s">
        <v>29</v>
      </c>
      <c r="C4" s="12"/>
      <c r="D4" s="13"/>
    </row>
    <row r="5" spans="2:4">
      <c r="B5" s="11" t="s">
        <v>32</v>
      </c>
      <c r="C5" s="14"/>
      <c r="D5" s="15"/>
    </row>
    <row r="6" spans="2:4">
      <c r="B6" s="11" t="s">
        <v>170</v>
      </c>
      <c r="C6" s="14"/>
      <c r="D6" s="15"/>
    </row>
    <row r="7" spans="2:4">
      <c r="B7" s="11" t="s">
        <v>36</v>
      </c>
      <c r="C7" s="14"/>
      <c r="D7" s="15"/>
    </row>
    <row r="8" spans="2:4">
      <c r="B8" s="11" t="s">
        <v>40</v>
      </c>
      <c r="C8" s="14"/>
      <c r="D8" s="15"/>
    </row>
    <row r="9" spans="2:4">
      <c r="B9" s="11" t="s">
        <v>171</v>
      </c>
      <c r="C9" s="14"/>
      <c r="D9" s="15"/>
    </row>
    <row r="10" spans="2:4">
      <c r="B10" s="11" t="s">
        <v>172</v>
      </c>
      <c r="C10" s="14"/>
      <c r="D10" s="15"/>
    </row>
    <row r="11" spans="2:4">
      <c r="B11" s="11" t="s">
        <v>44</v>
      </c>
      <c r="C11" s="14"/>
      <c r="D11" s="15"/>
    </row>
    <row r="12" spans="2:4">
      <c r="B12" s="11" t="s">
        <v>48</v>
      </c>
      <c r="C12" s="14"/>
      <c r="D12" s="15"/>
    </row>
    <row r="13" spans="2:4">
      <c r="B13" s="11" t="s">
        <v>50</v>
      </c>
      <c r="C13" s="16"/>
      <c r="D13" s="17"/>
    </row>
    <row r="14" spans="2:4">
      <c r="B14" s="11" t="s">
        <v>54</v>
      </c>
      <c r="C14" s="16"/>
      <c r="D14" s="17"/>
    </row>
    <row r="15" spans="2:4">
      <c r="B15" s="18"/>
      <c r="C15" s="19">
        <f>SUM(C4:C14)</f>
        <v>0</v>
      </c>
      <c r="D15" s="19"/>
    </row>
    <row r="19" spans="2:4">
      <c r="B19" s="20" t="s">
        <v>173</v>
      </c>
      <c r="D19" s="21"/>
    </row>
    <row r="20" spans="2:2">
      <c r="B20" s="22"/>
    </row>
    <row r="21" spans="2:2">
      <c r="B21" s="23"/>
    </row>
    <row r="22" spans="2:4">
      <c r="B22" s="24"/>
      <c r="C22" s="25"/>
      <c r="D22" s="25"/>
    </row>
    <row r="23" spans="2:4">
      <c r="B23" s="24"/>
      <c r="C23" s="25"/>
      <c r="D23" s="25"/>
    </row>
    <row r="24" spans="2:4">
      <c r="B24" s="26"/>
      <c r="C24" s="25"/>
      <c r="D24" s="25"/>
    </row>
    <row r="25" spans="2:4">
      <c r="B25" s="27"/>
      <c r="C25" s="25"/>
      <c r="D25" s="25"/>
    </row>
    <row r="26" spans="2:4">
      <c r="B26" s="27"/>
      <c r="C26" s="25"/>
      <c r="D26" s="25"/>
    </row>
    <row r="27" spans="2:4">
      <c r="B27" s="27"/>
      <c r="C27" s="25"/>
      <c r="D27" s="25"/>
    </row>
  </sheetData>
  <mergeCells count="3">
    <mergeCell ref="B2:B3"/>
    <mergeCell ref="C2:C3"/>
    <mergeCell ref="D2:D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工资表</vt:lpstr>
      <vt:lpstr>奖金明细</vt:lpstr>
      <vt:lpstr>社保公积金</vt:lpstr>
      <vt:lpstr>社保公积金02</vt:lpstr>
      <vt:lpstr>考勤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yiyang</dc:creator>
  <cp:lastModifiedBy>一条小咸鱼</cp:lastModifiedBy>
  <dcterms:created xsi:type="dcterms:W3CDTF">2021-07-01T06:55:00Z</dcterms:created>
  <cp:lastPrinted>2023-03-13T05:55:00Z</cp:lastPrinted>
  <dcterms:modified xsi:type="dcterms:W3CDTF">2025-02-13T09:19:19Z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A67ECD8014C74D24A4234EC0CB965701</vt:lpwstr>
  </property>
</Properties>
</file>