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1805" tabRatio="475"/>
  </bookViews>
  <sheets>
    <sheet name="工资表" sheetId="1" r:id="rId1"/>
    <sheet name="奖金明细" sheetId="2" r:id="rId2"/>
    <sheet name="社保公积金" sheetId="5" state="hidden" r:id="rId3"/>
    <sheet name="社保公积金02" sheetId="7" r:id="rId4"/>
    <sheet name="考勤" sheetId="6" r:id="rId5"/>
    <sheet name="Sheet1" sheetId="8" r:id="rId6"/>
  </sheets>
  <externalReferences>
    <externalReference r:id="rId7"/>
    <externalReference r:id="rId8"/>
  </externalReferences>
  <definedNames>
    <definedName name="_xlnm._FilterDatabase" localSheetId="0" hidden="1">工资表!$A$3:$Y$9</definedName>
    <definedName name="_xlnm._FilterDatabase" localSheetId="4" hidden="1">考勤!$A$3:$AD$3</definedName>
    <definedName name="_xlnm._FilterDatabase" localSheetId="2" hidden="1">社保公积金!#REF!</definedName>
    <definedName name="_xlnm._FilterDatabase" localSheetId="3" hidden="1">社保公积金02!#REF!</definedName>
    <definedName name="_xlnm.Print_Area" localSheetId="0">工资表!$A$1:$Y$6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yiyang</author>
    <author>Windows 用户</author>
  </authors>
  <commentList>
    <comment ref="C3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只输入工龄前6位</t>
        </r>
      </text>
    </comment>
    <comment ref="R3" authorId="1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外派补贴</t>
        </r>
      </text>
    </comment>
  </commentList>
</comments>
</file>

<file path=xl/comments2.xml><?xml version="1.0" encoding="utf-8"?>
<comments xmlns="http://schemas.openxmlformats.org/spreadsheetml/2006/main">
  <authors>
    <author>Windows 用户</author>
    <author>Redmi</author>
  </authors>
  <commentList>
    <comment ref="C1" authorId="0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</t>
        </r>
      </text>
    </comment>
    <comment ref="C2" authorId="1">
      <text>
        <r>
          <rPr>
            <sz val="9"/>
            <rFont val="宋体"/>
            <charset val="134"/>
          </rPr>
          <t>2023年年终奖</t>
        </r>
      </text>
    </comment>
  </commentList>
</comments>
</file>

<file path=xl/comments3.xml><?xml version="1.0" encoding="utf-8"?>
<comments xmlns="http://schemas.openxmlformats.org/spreadsheetml/2006/main">
  <authors>
    <author>yiyang</author>
  </authors>
  <commentList>
    <comment ref="J5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6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7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8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9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0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1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2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3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4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5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6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7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8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9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20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21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</commentList>
</comments>
</file>

<file path=xl/comments4.xml><?xml version="1.0" encoding="utf-8"?>
<comments xmlns="http://schemas.openxmlformats.org/spreadsheetml/2006/main">
  <authors>
    <author>Lenovo</author>
    <author>xiafang</author>
  </authors>
  <commentList>
    <comment ref="AB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武汉2024.6月起工伤0.32%</t>
        </r>
      </text>
    </comment>
    <comment ref="AZ3" authorId="1">
      <text>
        <r>
          <rPr>
            <b/>
            <sz val="9"/>
            <rFont val="宋体"/>
            <charset val="134"/>
          </rPr>
          <t>xiafang:</t>
        </r>
        <r>
          <rPr>
            <sz val="9"/>
            <rFont val="宋体"/>
            <charset val="134"/>
          </rPr>
          <t xml:space="preserve">
3人年费会员包1888，已在202305月账单收过，超过3人或者补缴加收45/人/月</t>
        </r>
      </text>
    </comment>
  </commentList>
</comments>
</file>

<file path=xl/sharedStrings.xml><?xml version="1.0" encoding="utf-8"?>
<sst xmlns="http://schemas.openxmlformats.org/spreadsheetml/2006/main" count="262" uniqueCount="166">
  <si>
    <t>备注：表红色为离职人员，黄色为新入职人员，绿色为兼职人员</t>
  </si>
  <si>
    <t>浙江翼扬网络科技有限公司2025年1月工资表</t>
  </si>
  <si>
    <t>序号</t>
  </si>
  <si>
    <t>姓名</t>
  </si>
  <si>
    <t>工号</t>
  </si>
  <si>
    <t>手机号</t>
  </si>
  <si>
    <t>身份证号码</t>
  </si>
  <si>
    <t>银行卡号</t>
  </si>
  <si>
    <t>开户行</t>
  </si>
  <si>
    <t>基础工资</t>
  </si>
  <si>
    <t>岗位工资</t>
  </si>
  <si>
    <t>绩效</t>
  </si>
  <si>
    <t>通讯补贴</t>
  </si>
  <si>
    <t>全勤奖</t>
  </si>
  <si>
    <t>加班时长补贴</t>
  </si>
  <si>
    <t>交通补贴</t>
  </si>
  <si>
    <t>奖金</t>
  </si>
  <si>
    <t>工龄</t>
  </si>
  <si>
    <t>其他补贴</t>
  </si>
  <si>
    <t>外派补贴</t>
  </si>
  <si>
    <t>其他扣款</t>
  </si>
  <si>
    <t>考勤扣款</t>
  </si>
  <si>
    <t>应发合计</t>
  </si>
  <si>
    <t>社保扣款</t>
  </si>
  <si>
    <t>公积金扣款</t>
  </si>
  <si>
    <t>个税扣款</t>
  </si>
  <si>
    <t>银行实发</t>
  </si>
  <si>
    <t>潘洪波</t>
  </si>
  <si>
    <t>420116198801170431</t>
  </si>
  <si>
    <t>6214832721906449</t>
  </si>
  <si>
    <t>招商银行武汉王家湾支行</t>
  </si>
  <si>
    <t>李龙剑</t>
  </si>
  <si>
    <t>421221198707083574</t>
  </si>
  <si>
    <t>6230580000282468672</t>
  </si>
  <si>
    <t>平安银行武汉分行营业部</t>
  </si>
  <si>
    <t>合计</t>
  </si>
  <si>
    <t>·</t>
  </si>
  <si>
    <t>浙江翼扬网络科技有限公司社保费用表</t>
  </si>
  <si>
    <t>身份证</t>
  </si>
  <si>
    <t>参保日期</t>
  </si>
  <si>
    <t>个人缴费工资</t>
  </si>
  <si>
    <t>用工类型</t>
  </si>
  <si>
    <t>代扣项目</t>
  </si>
  <si>
    <t>单位合计</t>
  </si>
  <si>
    <t>个人合计</t>
  </si>
  <si>
    <t>公积金</t>
  </si>
  <si>
    <t>养老保险</t>
  </si>
  <si>
    <t>基本医疗保险</t>
  </si>
  <si>
    <t>失业保险</t>
  </si>
  <si>
    <t>工伤保险
0.2%</t>
  </si>
  <si>
    <t>单位14%</t>
  </si>
  <si>
    <t>个人8%</t>
  </si>
  <si>
    <t>单位9.9%</t>
  </si>
  <si>
    <t>个人2%</t>
  </si>
  <si>
    <t>单位0.5%</t>
  </si>
  <si>
    <t>个人0.5%</t>
  </si>
  <si>
    <t>个人12%</t>
  </si>
  <si>
    <t>单位12%</t>
  </si>
  <si>
    <t>彭小芹</t>
  </si>
  <si>
    <t>422827199008101442</t>
  </si>
  <si>
    <t>3957</t>
  </si>
  <si>
    <t>外地农村（省外）</t>
  </si>
  <si>
    <t>陶耀斌</t>
  </si>
  <si>
    <t>421127199106034715</t>
  </si>
  <si>
    <t>201804</t>
  </si>
  <si>
    <t>陶耀文</t>
  </si>
  <si>
    <t>421127198712014736</t>
  </si>
  <si>
    <t>201606</t>
  </si>
  <si>
    <t>汪启军</t>
  </si>
  <si>
    <t>330824198212070914</t>
  </si>
  <si>
    <t>本地城镇（主城区）</t>
  </si>
  <si>
    <t>马遥</t>
  </si>
  <si>
    <t>410403198912015613</t>
  </si>
  <si>
    <t>周继燕</t>
  </si>
  <si>
    <t>33252719841113222X</t>
  </si>
  <si>
    <t>周文娇</t>
  </si>
  <si>
    <t>’320481199612260846</t>
  </si>
  <si>
    <t>杨燕</t>
  </si>
  <si>
    <t>330523199305025268</t>
  </si>
  <si>
    <t>外地农村（省内）</t>
  </si>
  <si>
    <t>王丽琴</t>
  </si>
  <si>
    <t>421127198902070843</t>
  </si>
  <si>
    <t>201703</t>
  </si>
  <si>
    <t>杨树</t>
  </si>
  <si>
    <t>422802198407285451</t>
  </si>
  <si>
    <t>外地城镇（省外）</t>
  </si>
  <si>
    <t>彭浩钰</t>
  </si>
  <si>
    <t>360123199708241911</t>
  </si>
  <si>
    <t>廖玉苗</t>
  </si>
  <si>
    <t>422802199104072111</t>
  </si>
  <si>
    <t>肖添赢</t>
  </si>
  <si>
    <t>320684199504280022</t>
  </si>
  <si>
    <t>金晓莉</t>
  </si>
  <si>
    <t>330182199101014362</t>
  </si>
  <si>
    <t>方观富</t>
  </si>
  <si>
    <t>421123199303175000</t>
  </si>
  <si>
    <t>叶万里</t>
  </si>
  <si>
    <t>‘342623199711241416</t>
  </si>
  <si>
    <t>江彬超</t>
  </si>
  <si>
    <t xml:space="preserve">   </t>
  </si>
  <si>
    <t>缴费城市</t>
  </si>
  <si>
    <t>员工姓名</t>
  </si>
  <si>
    <t>户口性质</t>
  </si>
  <si>
    <t>社保缴纳
起始月</t>
  </si>
  <si>
    <t>公积金缴纳
起始月</t>
  </si>
  <si>
    <t>服务所属月</t>
  </si>
  <si>
    <t>医疗保险</t>
  </si>
  <si>
    <t>生育保险</t>
  </si>
  <si>
    <t>工伤保险</t>
  </si>
  <si>
    <t>大病医疗</t>
  </si>
  <si>
    <t>残障金</t>
  </si>
  <si>
    <t>住房公积金</t>
  </si>
  <si>
    <t>缴纳小计</t>
  </si>
  <si>
    <t>社保合计</t>
  </si>
  <si>
    <t>公积金合计</t>
  </si>
  <si>
    <t>服务费</t>
  </si>
  <si>
    <t>总计</t>
  </si>
  <si>
    <t>备注</t>
  </si>
  <si>
    <t>缴纳基数</t>
  </si>
  <si>
    <t>公司比例</t>
  </si>
  <si>
    <t>公司金额</t>
  </si>
  <si>
    <t>个人比例</t>
  </si>
  <si>
    <t>个人金额</t>
  </si>
  <si>
    <t>比例</t>
  </si>
  <si>
    <t>金额</t>
  </si>
  <si>
    <t>社保公司</t>
  </si>
  <si>
    <t>社保个人</t>
  </si>
  <si>
    <t>公积金公司</t>
  </si>
  <si>
    <t>公积金个人</t>
  </si>
  <si>
    <t>小计</t>
  </si>
  <si>
    <t>武汉</t>
  </si>
  <si>
    <t>本地农村</t>
  </si>
  <si>
    <t>张宸</t>
  </si>
  <si>
    <t>420322199812203019</t>
  </si>
  <si>
    <t>外地农村</t>
  </si>
  <si>
    <t>汇总</t>
  </si>
  <si>
    <t>2023年9月考勤表</t>
  </si>
  <si>
    <t>备注说明</t>
  </si>
  <si>
    <t>部门</t>
  </si>
  <si>
    <t>工资基数</t>
  </si>
  <si>
    <t>应出勤天数</t>
  </si>
  <si>
    <t>实际出勤天数</t>
  </si>
  <si>
    <t>迟到/早退次数</t>
  </si>
  <si>
    <t>扣款</t>
  </si>
  <si>
    <t>缺卡次数</t>
  </si>
  <si>
    <t>事假</t>
  </si>
  <si>
    <t>病假</t>
  </si>
  <si>
    <t>旷工</t>
  </si>
  <si>
    <t>缺勤</t>
  </si>
  <si>
    <t>扣款合计</t>
  </si>
  <si>
    <t>加班</t>
  </si>
  <si>
    <t>调休/年假</t>
  </si>
  <si>
    <t>t&lt;10min</t>
  </si>
  <si>
    <t>10min≤t&lt;30min</t>
  </si>
  <si>
    <t>30min≤t&lt;60min</t>
  </si>
  <si>
    <t>t≥60min</t>
  </si>
  <si>
    <t>上班         （次数）</t>
  </si>
  <si>
    <t>下班（次数）</t>
  </si>
  <si>
    <t>天数</t>
  </si>
  <si>
    <t>加班工资</t>
  </si>
  <si>
    <t>网络运维部</t>
  </si>
  <si>
    <t>工程部</t>
  </si>
  <si>
    <t>*姓名</t>
  </si>
  <si>
    <t>本月个人社保
代扣合计</t>
  </si>
  <si>
    <t>本次应扣税额</t>
  </si>
  <si>
    <t>个税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</si>
</sst>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 "/>
    <numFmt numFmtId="178" formatCode="0.00_);[Red]\(0.00\)"/>
    <numFmt numFmtId="179" formatCode="#,##0.00_);[Red]\(#,##0.00\)"/>
    <numFmt numFmtId="180" formatCode="0_);[Red]\(0\)"/>
    <numFmt numFmtId="181" formatCode="_(* #,##0.00_);_(* \(#,##0.00\);_(* &quot;-&quot;??_);_(@_)"/>
    <numFmt numFmtId="182" formatCode="[DBNum2][$-804]General"/>
    <numFmt numFmtId="183" formatCode="0.00000000000_);[Red]\(0.00000000000\)"/>
    <numFmt numFmtId="184" formatCode="0.0%"/>
    <numFmt numFmtId="185" formatCode="0.000%"/>
    <numFmt numFmtId="186" formatCode="0.00;[Red]0.00"/>
    <numFmt numFmtId="187" formatCode="0_ "/>
    <numFmt numFmtId="188" formatCode="#,##0.00_ "/>
  </numFmts>
  <fonts count="5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Arial Unicode MS"/>
      <charset val="134"/>
    </font>
    <font>
      <b/>
      <sz val="10"/>
      <color rgb="FFFF0000"/>
      <name val="Arial Unicode MS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2D1DF9"/>
      <name val="宋体"/>
      <charset val="134"/>
    </font>
    <font>
      <b/>
      <sz val="10"/>
      <color indexed="8"/>
      <name val="Arial Unicode MS"/>
      <charset val="134"/>
    </font>
    <font>
      <sz val="9"/>
      <color indexed="10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sz val="10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lightGrid">
        <fgColor indexed="22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/>
        <bgColor theme="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9" fillId="16" borderId="16" applyNumberFormat="0" applyAlignment="0" applyProtection="0">
      <alignment vertical="center"/>
    </xf>
    <xf numFmtId="0" fontId="40" fillId="16" borderId="15" applyNumberFormat="0" applyAlignment="0" applyProtection="0">
      <alignment vertical="center"/>
    </xf>
    <xf numFmtId="0" fontId="41" fillId="17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0" borderId="0"/>
    <xf numFmtId="0" fontId="1" fillId="0" borderId="0">
      <alignment vertical="center"/>
    </xf>
    <xf numFmtId="0" fontId="50" fillId="0" borderId="0"/>
    <xf numFmtId="0" fontId="1" fillId="0" borderId="0">
      <alignment vertical="center"/>
    </xf>
    <xf numFmtId="0" fontId="49" fillId="0" borderId="0">
      <alignment vertical="center"/>
    </xf>
    <xf numFmtId="0" fontId="1" fillId="0" borderId="0">
      <alignment vertical="center"/>
    </xf>
    <xf numFmtId="0" fontId="50" fillId="0" borderId="0"/>
    <xf numFmtId="0" fontId="49" fillId="0" borderId="0"/>
    <xf numFmtId="0" fontId="49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54">
      <alignment vertical="center"/>
    </xf>
    <xf numFmtId="176" fontId="2" fillId="0" borderId="0" xfId="57" applyNumberFormat="1" applyFont="1" applyFill="1" applyBorder="1" applyAlignment="1" applyProtection="1">
      <alignment vertical="center"/>
    </xf>
    <xf numFmtId="177" fontId="0" fillId="0" borderId="0" xfId="54" applyNumberFormat="1" applyFont="1" applyFill="1" applyBorder="1" applyAlignment="1">
      <alignment horizontal="left" vertical="center"/>
    </xf>
    <xf numFmtId="176" fontId="2" fillId="0" borderId="0" xfId="57" applyNumberFormat="1" applyFont="1" applyFill="1" applyBorder="1" applyAlignment="1" applyProtection="1">
      <alignment horizontal="center" vertical="center"/>
    </xf>
    <xf numFmtId="0" fontId="3" fillId="2" borderId="1" xfId="57" applyNumberFormat="1" applyFont="1" applyFill="1" applyBorder="1" applyAlignment="1" applyProtection="1">
      <alignment horizontal="center" vertical="center" wrapText="1"/>
    </xf>
    <xf numFmtId="0" fontId="4" fillId="2" borderId="1" xfId="55" applyNumberFormat="1" applyFont="1" applyFill="1" applyBorder="1" applyAlignment="1" applyProtection="1">
      <alignment horizontal="center" vertical="center" wrapText="1"/>
    </xf>
    <xf numFmtId="178" fontId="4" fillId="2" borderId="1" xfId="55" applyNumberFormat="1" applyFont="1" applyFill="1" applyBorder="1" applyAlignment="1" applyProtection="1">
      <alignment horizontal="center" vertical="center" wrapText="1"/>
    </xf>
    <xf numFmtId="0" fontId="3" fillId="2" borderId="2" xfId="57" applyNumberFormat="1" applyFont="1" applyFill="1" applyBorder="1" applyAlignment="1" applyProtection="1">
      <alignment horizontal="center" vertical="center" wrapText="1"/>
    </xf>
    <xf numFmtId="0" fontId="4" fillId="2" borderId="2" xfId="55" applyNumberFormat="1" applyFont="1" applyFill="1" applyBorder="1" applyAlignment="1" applyProtection="1">
      <alignment horizontal="center" vertical="center" wrapText="1"/>
    </xf>
    <xf numFmtId="178" fontId="4" fillId="2" borderId="2" xfId="55" applyNumberFormat="1" applyFont="1" applyFill="1" applyBorder="1" applyAlignment="1" applyProtection="1">
      <alignment horizontal="center" vertical="center" wrapText="1"/>
    </xf>
    <xf numFmtId="49" fontId="5" fillId="3" borderId="3" xfId="52" applyNumberFormat="1" applyFont="1" applyFill="1" applyBorder="1" applyAlignment="1">
      <alignment horizontal="center" vertical="center" wrapText="1"/>
    </xf>
    <xf numFmtId="177" fontId="6" fillId="4" borderId="3" xfId="54" applyNumberFormat="1" applyFont="1" applyFill="1" applyBorder="1">
      <alignment vertical="center"/>
    </xf>
    <xf numFmtId="178" fontId="7" fillId="4" borderId="3" xfId="55" applyNumberFormat="1" applyFont="1" applyFill="1" applyBorder="1" applyAlignment="1" applyProtection="1">
      <alignment horizontal="center" vertical="center"/>
    </xf>
    <xf numFmtId="177" fontId="5" fillId="4" borderId="3" xfId="54" applyNumberFormat="1" applyFont="1" applyFill="1" applyBorder="1">
      <alignment vertical="center"/>
    </xf>
    <xf numFmtId="178" fontId="5" fillId="4" borderId="3" xfId="55" applyNumberFormat="1" applyFont="1" applyFill="1" applyBorder="1" applyAlignment="1" applyProtection="1">
      <alignment horizontal="center" vertical="center"/>
    </xf>
    <xf numFmtId="177" fontId="8" fillId="4" borderId="3" xfId="54" applyNumberFormat="1" applyFont="1" applyFill="1" applyBorder="1">
      <alignment vertical="center"/>
    </xf>
    <xf numFmtId="178" fontId="8" fillId="4" borderId="3" xfId="55" applyNumberFormat="1" applyFont="1" applyFill="1" applyBorder="1" applyAlignment="1" applyProtection="1">
      <alignment horizontal="center" vertical="center"/>
    </xf>
    <xf numFmtId="176" fontId="9" fillId="4" borderId="3" xfId="54" applyNumberFormat="1" applyFont="1" applyFill="1" applyBorder="1" applyAlignment="1" applyProtection="1">
      <alignment horizontal="center" vertical="center" shrinkToFit="1"/>
    </xf>
    <xf numFmtId="179" fontId="9" fillId="4" borderId="3" xfId="54" applyNumberFormat="1" applyFont="1" applyFill="1" applyBorder="1" applyAlignment="1" applyProtection="1">
      <alignment horizontal="center" vertical="center" shrinkToFit="1"/>
    </xf>
    <xf numFmtId="0" fontId="1" fillId="2" borderId="3" xfId="54" applyFont="1" applyFill="1" applyBorder="1" applyAlignment="1">
      <alignment horizontal="center" vertical="center"/>
    </xf>
    <xf numFmtId="178" fontId="1" fillId="0" borderId="0" xfId="54" applyNumberFormat="1">
      <alignment vertical="center"/>
    </xf>
    <xf numFmtId="178" fontId="1" fillId="4" borderId="3" xfId="54" applyNumberFormat="1" applyFont="1" applyFill="1" applyBorder="1" applyAlignment="1">
      <alignment horizontal="center" vertical="center"/>
    </xf>
    <xf numFmtId="179" fontId="1" fillId="0" borderId="0" xfId="54" applyNumberFormat="1" applyFont="1" applyBorder="1" applyAlignment="1">
      <alignment horizontal="center" vertical="center"/>
    </xf>
    <xf numFmtId="17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80" fontId="13" fillId="0" borderId="3" xfId="0" applyNumberFormat="1" applyFont="1" applyBorder="1" applyAlignment="1">
      <alignment horizontal="center" vertical="center"/>
    </xf>
    <xf numFmtId="43" fontId="13" fillId="0" borderId="3" xfId="0" applyNumberFormat="1" applyFont="1" applyBorder="1" applyAlignment="1">
      <alignment horizontal="center" vertical="center"/>
    </xf>
    <xf numFmtId="181" fontId="13" fillId="0" borderId="3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43" fontId="13" fillId="0" borderId="0" xfId="0" applyNumberFormat="1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182" fontId="0" fillId="0" borderId="0" xfId="0" applyNumberFormat="1" applyFont="1" applyFill="1" applyAlignment="1">
      <alignment horizontal="center" vertical="center" wrapText="1"/>
    </xf>
    <xf numFmtId="182" fontId="0" fillId="0" borderId="0" xfId="0" applyNumberFormat="1" applyFont="1" applyFill="1" applyAlignment="1">
      <alignment vertical="center" wrapText="1"/>
    </xf>
    <xf numFmtId="182" fontId="5" fillId="3" borderId="0" xfId="0" applyNumberFormat="1" applyFont="1" applyFill="1" applyBorder="1" applyAlignment="1">
      <alignment horizontal="center" vertical="center"/>
    </xf>
    <xf numFmtId="182" fontId="15" fillId="3" borderId="0" xfId="0" applyNumberFormat="1" applyFont="1" applyFill="1" applyBorder="1" applyAlignment="1"/>
    <xf numFmtId="18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2" fontId="16" fillId="6" borderId="3" xfId="0" applyNumberFormat="1" applyFont="1" applyFill="1" applyBorder="1" applyAlignment="1">
      <alignment horizontal="center" vertical="center" wrapText="1"/>
    </xf>
    <xf numFmtId="182" fontId="16" fillId="7" borderId="3" xfId="0" applyNumberFormat="1" applyFont="1" applyFill="1" applyBorder="1" applyAlignment="1">
      <alignment horizontal="center" vertical="center" wrapText="1"/>
    </xf>
    <xf numFmtId="182" fontId="17" fillId="6" borderId="3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182" fontId="5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3" xfId="51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/>
    </xf>
    <xf numFmtId="178" fontId="15" fillId="3" borderId="3" xfId="0" applyNumberFormat="1" applyFont="1" applyFill="1" applyBorder="1" applyAlignment="1">
      <alignment horizontal="center" vertical="center"/>
    </xf>
    <xf numFmtId="182" fontId="15" fillId="3" borderId="3" xfId="0" applyNumberFormat="1" applyFont="1" applyFill="1" applyBorder="1" applyAlignment="1">
      <alignment horizontal="center" vertical="center"/>
    </xf>
    <xf numFmtId="182" fontId="19" fillId="3" borderId="3" xfId="0" applyNumberFormat="1" applyFont="1" applyFill="1" applyBorder="1" applyAlignment="1">
      <alignment horizontal="left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7" fillId="6" borderId="3" xfId="0" applyNumberFormat="1" applyFont="1" applyFill="1" applyBorder="1" applyAlignment="1">
      <alignment horizontal="center" vertical="center" wrapText="1"/>
    </xf>
    <xf numFmtId="0" fontId="5" fillId="3" borderId="3" xfId="51" applyNumberFormat="1" applyFont="1" applyFill="1" applyBorder="1" applyAlignment="1">
      <alignment horizontal="center" vertical="center" wrapText="1"/>
    </xf>
    <xf numFmtId="184" fontId="5" fillId="3" borderId="3" xfId="3" applyNumberFormat="1" applyFont="1" applyFill="1" applyBorder="1" applyAlignment="1">
      <alignment horizontal="center" vertical="center"/>
    </xf>
    <xf numFmtId="178" fontId="5" fillId="3" borderId="3" xfId="0" applyNumberFormat="1" applyFont="1" applyFill="1" applyBorder="1" applyAlignment="1">
      <alignment horizontal="center" vertical="center"/>
    </xf>
    <xf numFmtId="10" fontId="5" fillId="3" borderId="3" xfId="3" applyNumberFormat="1" applyFont="1" applyFill="1" applyBorder="1" applyAlignment="1">
      <alignment horizontal="center" vertical="center"/>
    </xf>
    <xf numFmtId="10" fontId="5" fillId="3" borderId="3" xfId="51" applyNumberFormat="1" applyFont="1" applyFill="1" applyBorder="1" applyAlignment="1">
      <alignment horizontal="center" vertical="center" wrapText="1"/>
    </xf>
    <xf numFmtId="185" fontId="5" fillId="3" borderId="3" xfId="3" applyNumberFormat="1" applyFont="1" applyFill="1" applyBorder="1" applyAlignment="1">
      <alignment horizontal="center" vertical="center"/>
    </xf>
    <xf numFmtId="186" fontId="5" fillId="3" borderId="3" xfId="49" applyNumberFormat="1" applyFont="1" applyFill="1" applyBorder="1" applyAlignment="1">
      <alignment horizontal="center" vertical="center" wrapText="1"/>
    </xf>
    <xf numFmtId="9" fontId="5" fillId="3" borderId="3" xfId="3" applyNumberFormat="1" applyFont="1" applyFill="1" applyBorder="1" applyAlignment="1">
      <alignment horizontal="center" vertical="center"/>
    </xf>
    <xf numFmtId="187" fontId="5" fillId="3" borderId="3" xfId="3" applyNumberFormat="1" applyFont="1" applyFill="1" applyBorder="1" applyAlignment="1">
      <alignment horizontal="center" vertical="center"/>
    </xf>
    <xf numFmtId="187" fontId="20" fillId="3" borderId="3" xfId="3" applyNumberFormat="1" applyFont="1" applyFill="1" applyBorder="1" applyAlignment="1">
      <alignment horizontal="center" vertical="center"/>
    </xf>
    <xf numFmtId="177" fontId="5" fillId="3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0" borderId="3" xfId="53" applyFont="1" applyBorder="1" applyAlignment="1">
      <alignment horizontal="center" vertical="center" wrapText="1"/>
    </xf>
    <xf numFmtId="0" fontId="22" fillId="8" borderId="2" xfId="53" applyFont="1" applyFill="1" applyBorder="1" applyAlignment="1">
      <alignment horizontal="center" vertical="center" wrapText="1"/>
    </xf>
    <xf numFmtId="0" fontId="22" fillId="9" borderId="2" xfId="53" applyFont="1" applyFill="1" applyBorder="1" applyAlignment="1">
      <alignment horizontal="center" vertical="center" wrapText="1"/>
    </xf>
    <xf numFmtId="0" fontId="23" fillId="9" borderId="2" xfId="52" applyFont="1" applyFill="1" applyBorder="1" applyAlignment="1">
      <alignment horizontal="center" vertical="center"/>
    </xf>
    <xf numFmtId="0" fontId="22" fillId="8" borderId="3" xfId="53" applyFont="1" applyFill="1" applyBorder="1" applyAlignment="1">
      <alignment horizontal="center" vertical="center" wrapText="1"/>
    </xf>
    <xf numFmtId="0" fontId="22" fillId="9" borderId="3" xfId="53" applyFont="1" applyFill="1" applyBorder="1" applyAlignment="1">
      <alignment horizontal="center" vertical="center" wrapText="1"/>
    </xf>
    <xf numFmtId="0" fontId="22" fillId="9" borderId="3" xfId="52" applyFont="1" applyFill="1" applyBorder="1" applyAlignment="1">
      <alignment horizontal="center" vertical="center" wrapText="1"/>
    </xf>
    <xf numFmtId="178" fontId="22" fillId="9" borderId="3" xfId="52" applyNumberFormat="1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25" fillId="10" borderId="6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22" fillId="9" borderId="2" xfId="52" applyNumberFormat="1" applyFont="1" applyFill="1" applyBorder="1" applyAlignment="1">
      <alignment horizontal="center" vertical="center" wrapText="1"/>
    </xf>
    <xf numFmtId="0" fontId="22" fillId="8" borderId="8" xfId="50" applyFont="1" applyFill="1" applyBorder="1" applyAlignment="1">
      <alignment horizontal="center" vertical="center" wrapText="1"/>
    </xf>
    <xf numFmtId="0" fontId="22" fillId="8" borderId="9" xfId="50" applyFont="1" applyFill="1" applyBorder="1" applyAlignment="1">
      <alignment horizontal="center" vertical="center" wrapText="1"/>
    </xf>
    <xf numFmtId="0" fontId="22" fillId="8" borderId="3" xfId="50" applyFont="1" applyFill="1" applyBorder="1" applyAlignment="1">
      <alignment vertical="center" wrapText="1"/>
    </xf>
    <xf numFmtId="177" fontId="19" fillId="0" borderId="3" xfId="0" applyNumberFormat="1" applyFont="1" applyBorder="1" applyAlignment="1">
      <alignment horizontal="center" vertical="center"/>
    </xf>
    <xf numFmtId="177" fontId="26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77" fontId="18" fillId="2" borderId="3" xfId="0" applyNumberFormat="1" applyFont="1" applyFill="1" applyBorder="1" applyAlignment="1">
      <alignment horizontal="center" vertical="center"/>
    </xf>
    <xf numFmtId="0" fontId="22" fillId="8" borderId="10" xfId="50" applyFont="1" applyFill="1" applyBorder="1" applyAlignment="1">
      <alignment horizontal="center" vertical="center" wrapText="1"/>
    </xf>
    <xf numFmtId="0" fontId="22" fillId="8" borderId="11" xfId="5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3" fillId="12" borderId="3" xfId="0" applyNumberFormat="1" applyFont="1" applyFill="1" applyBorder="1" applyAlignment="1">
      <alignment horizontal="center" vertical="center"/>
    </xf>
    <xf numFmtId="43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0" fillId="1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80" fontId="13" fillId="0" borderId="3" xfId="0" applyNumberFormat="1" applyFont="1" applyFill="1" applyBorder="1" applyAlignment="1">
      <alignment horizontal="center" vertical="center"/>
    </xf>
    <xf numFmtId="14" fontId="29" fillId="0" borderId="2" xfId="0" applyNumberFormat="1" applyFont="1" applyFill="1" applyBorder="1" applyAlignment="1">
      <alignment horizontal="center" vertical="center"/>
    </xf>
    <xf numFmtId="187" fontId="13" fillId="0" borderId="3" xfId="0" applyNumberFormat="1" applyFont="1" applyFill="1" applyBorder="1" applyAlignment="1">
      <alignment horizontal="left" vertical="center"/>
    </xf>
    <xf numFmtId="187" fontId="13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81" fontId="13" fillId="0" borderId="3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Alignment="1">
      <alignment horizontal="left" vertical="center"/>
    </xf>
    <xf numFmtId="0" fontId="0" fillId="0" borderId="0" xfId="0" applyFo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8" fontId="0" fillId="0" borderId="3" xfId="0" applyNumberFormat="1" applyFill="1" applyBorder="1" applyAlignment="1">
      <alignment horizontal="center" vertical="center"/>
    </xf>
    <xf numFmtId="43" fontId="0" fillId="0" borderId="3" xfId="0" applyNumberFormat="1" applyFill="1" applyBorder="1" applyAlignment="1">
      <alignment horizontal="center" vertical="center"/>
    </xf>
    <xf numFmtId="187" fontId="13" fillId="0" borderId="3" xfId="0" applyNumberFormat="1" applyFont="1" applyFill="1" applyBorder="1" applyAlignment="1" quotePrefix="1">
      <alignment horizontal="center" vertical="center"/>
    </xf>
    <xf numFmtId="0" fontId="12" fillId="0" borderId="3" xfId="0" applyFont="1" applyFill="1" applyBorder="1" applyAlignment="1" quotePrefix="1">
      <alignment horizontal="center" vertical="center"/>
    </xf>
    <xf numFmtId="0" fontId="25" fillId="10" borderId="3" xfId="0" applyFont="1" applyFill="1" applyBorder="1" applyAlignment="1" quotePrefix="1">
      <alignment horizontal="center" vertical="center" wrapText="1"/>
    </xf>
    <xf numFmtId="49" fontId="7" fillId="0" borderId="3" xfId="0" applyNumberFormat="1" applyFont="1" applyBorder="1" applyAlignment="1" quotePrefix="1">
      <alignment horizontal="center" vertical="center" wrapText="1"/>
    </xf>
    <xf numFmtId="49" fontId="5" fillId="3" borderId="3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_全国客服表格" xfId="51"/>
    <cellStyle name="常规 2" xfId="52"/>
    <cellStyle name="常规 3" xfId="53"/>
    <cellStyle name="常规 11" xfId="54"/>
    <cellStyle name="常规_付款通知书智联（神数系统）" xfId="55"/>
    <cellStyle name="常规_0705 UL South CS meeting (chonghua)" xfId="56"/>
    <cellStyle name="??_x005f_x0011_?_x005f_x0010_?" xfId="57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_&#32771;&#21220;&#25253;&#34920;_20240101-202401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_&#32771;&#21220;&#25253;&#34920;_20240401-2024043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月度汇总"/>
      <sheetName val="每日统计"/>
      <sheetName val="原始记录"/>
      <sheetName val="打卡时间"/>
    </sheetNames>
    <sheetDataSet>
      <sheetData sheetId="0">
        <row r="1">
          <cell r="A1" t="str">
            <v>月度汇总表 统计日期：2024-01-01 至 2024-01-26</v>
          </cell>
        </row>
        <row r="2">
          <cell r="A2" t="str">
            <v>报表生成时间：2024-01-26 11:40</v>
          </cell>
        </row>
        <row r="3">
          <cell r="A3" t="str">
            <v>姓名</v>
          </cell>
          <cell r="B3" t="str">
            <v>考勤组</v>
          </cell>
          <cell r="C3" t="str">
            <v>部门</v>
          </cell>
          <cell r="D3" t="str">
            <v>工号</v>
          </cell>
          <cell r="E3" t="str">
            <v>职位</v>
          </cell>
          <cell r="F3" t="str">
            <v>UserId</v>
          </cell>
          <cell r="G3" t="str">
            <v>出勤天数</v>
          </cell>
          <cell r="H3" t="str">
            <v>休息天数</v>
          </cell>
          <cell r="I3" t="str">
            <v>工作时长</v>
          </cell>
          <cell r="J3" t="str">
            <v>迟到次数</v>
          </cell>
          <cell r="K3" t="str">
            <v>迟到时长</v>
          </cell>
          <cell r="L3" t="str">
            <v>严重迟到次数</v>
          </cell>
          <cell r="M3" t="str">
            <v>严重迟到时长</v>
          </cell>
          <cell r="N3" t="str">
            <v>旷工迟到天数</v>
          </cell>
          <cell r="O3" t="str">
            <v>早退次数</v>
          </cell>
          <cell r="P3" t="str">
            <v>早退时长</v>
          </cell>
          <cell r="Q3" t="str">
            <v>上班缺卡次数</v>
          </cell>
          <cell r="R3" t="str">
            <v>下班缺卡次数</v>
          </cell>
          <cell r="S3" t="str">
            <v>旷工天数</v>
          </cell>
          <cell r="T3" t="str">
            <v>出差</v>
          </cell>
          <cell r="U3" t="str">
            <v>外出</v>
          </cell>
          <cell r="V3" t="str">
            <v>请假</v>
          </cell>
        </row>
        <row r="3">
          <cell r="Z3" t="str">
            <v>加班-审批单统计</v>
          </cell>
        </row>
        <row r="4">
          <cell r="T4" t="str">
            <v>(天)</v>
          </cell>
        </row>
        <row r="4">
          <cell r="V4" t="str">
            <v>事假</v>
          </cell>
        </row>
        <row r="4">
          <cell r="X4" t="str">
            <v>病假(天)</v>
          </cell>
          <cell r="Y4" t="str">
            <v>调休</v>
          </cell>
        </row>
        <row r="5">
          <cell r="A5" t="str">
            <v>陶晋</v>
          </cell>
          <cell r="B5" t="str">
            <v>未加入考勤组</v>
          </cell>
          <cell r="C5" t="str">
            <v>观察员</v>
          </cell>
        </row>
        <row r="5">
          <cell r="E5" t="str">
            <v>观察员</v>
          </cell>
          <cell r="F5" t="str">
            <v>04686954181220245</v>
          </cell>
          <cell r="G5">
            <v>0</v>
          </cell>
          <cell r="H5">
            <v>0</v>
          </cell>
          <cell r="I5" t="str">
            <v>0</v>
          </cell>
          <cell r="J5">
            <v>0</v>
          </cell>
          <cell r="K5" t="str">
            <v>0</v>
          </cell>
          <cell r="L5">
            <v>0</v>
          </cell>
          <cell r="M5" t="str">
            <v>0</v>
          </cell>
          <cell r="N5">
            <v>0</v>
          </cell>
          <cell r="O5">
            <v>0</v>
          </cell>
          <cell r="P5" t="str">
            <v>0</v>
          </cell>
          <cell r="Q5">
            <v>0</v>
          </cell>
          <cell r="R5">
            <v>0</v>
          </cell>
          <cell r="S5">
            <v>0</v>
          </cell>
        </row>
        <row r="5">
          <cell r="W5">
            <v>0</v>
          </cell>
        </row>
        <row r="5">
          <cell r="AA5">
            <v>0</v>
          </cell>
        </row>
        <row r="6">
          <cell r="A6" t="str">
            <v>陶琦</v>
          </cell>
          <cell r="B6" t="str">
            <v>未加入考勤组</v>
          </cell>
          <cell r="C6" t="str">
            <v>观察员</v>
          </cell>
        </row>
        <row r="6">
          <cell r="F6" t="str">
            <v>08554325331223792</v>
          </cell>
          <cell r="G6">
            <v>0</v>
          </cell>
          <cell r="H6">
            <v>0</v>
          </cell>
          <cell r="I6" t="str">
            <v>0</v>
          </cell>
          <cell r="J6">
            <v>0</v>
          </cell>
          <cell r="K6" t="str">
            <v>0</v>
          </cell>
          <cell r="L6">
            <v>0</v>
          </cell>
          <cell r="M6" t="str">
            <v>0</v>
          </cell>
          <cell r="N6">
            <v>0</v>
          </cell>
          <cell r="O6">
            <v>0</v>
          </cell>
          <cell r="P6" t="str">
            <v>0</v>
          </cell>
          <cell r="Q6">
            <v>0</v>
          </cell>
          <cell r="R6">
            <v>0</v>
          </cell>
          <cell r="S6">
            <v>0</v>
          </cell>
        </row>
        <row r="6">
          <cell r="W6">
            <v>0</v>
          </cell>
        </row>
        <row r="6">
          <cell r="AA6">
            <v>0</v>
          </cell>
        </row>
        <row r="7">
          <cell r="A7" t="str">
            <v>王冬梅</v>
          </cell>
          <cell r="B7" t="str">
            <v>未加入考勤组</v>
          </cell>
          <cell r="C7" t="str">
            <v>观察员</v>
          </cell>
        </row>
        <row r="7">
          <cell r="F7" t="str">
            <v>092535084729100324</v>
          </cell>
          <cell r="G7">
            <v>0</v>
          </cell>
          <cell r="H7">
            <v>0</v>
          </cell>
          <cell r="I7" t="str">
            <v>0</v>
          </cell>
          <cell r="J7">
            <v>0</v>
          </cell>
          <cell r="K7" t="str">
            <v>0</v>
          </cell>
          <cell r="L7">
            <v>0</v>
          </cell>
          <cell r="M7" t="str">
            <v>0</v>
          </cell>
          <cell r="N7">
            <v>0</v>
          </cell>
          <cell r="O7">
            <v>0</v>
          </cell>
          <cell r="P7" t="str">
            <v>0</v>
          </cell>
          <cell r="Q7">
            <v>0</v>
          </cell>
          <cell r="R7">
            <v>0</v>
          </cell>
          <cell r="S7">
            <v>0</v>
          </cell>
        </row>
        <row r="7">
          <cell r="W7">
            <v>0</v>
          </cell>
        </row>
        <row r="7">
          <cell r="AA7">
            <v>0</v>
          </cell>
        </row>
        <row r="8">
          <cell r="A8" t="str">
            <v>章杰</v>
          </cell>
          <cell r="B8" t="str">
            <v>内勤人员</v>
          </cell>
          <cell r="C8" t="str">
            <v>销售中心</v>
          </cell>
        </row>
        <row r="8">
          <cell r="E8" t="str">
            <v>业务经理</v>
          </cell>
          <cell r="F8" t="str">
            <v>16966577850757373</v>
          </cell>
          <cell r="G8">
            <v>17</v>
          </cell>
          <cell r="H8">
            <v>0</v>
          </cell>
          <cell r="I8" t="str">
            <v>106小时24分钟</v>
          </cell>
          <cell r="J8">
            <v>6</v>
          </cell>
          <cell r="K8" t="str">
            <v>43分钟</v>
          </cell>
          <cell r="L8">
            <v>0</v>
          </cell>
          <cell r="M8" t="str">
            <v>0</v>
          </cell>
          <cell r="N8">
            <v>1</v>
          </cell>
          <cell r="O8">
            <v>0</v>
          </cell>
          <cell r="P8" t="str">
            <v>0</v>
          </cell>
          <cell r="Q8">
            <v>1</v>
          </cell>
          <cell r="R8">
            <v>2</v>
          </cell>
          <cell r="S8">
            <v>2</v>
          </cell>
          <cell r="T8">
            <v>6</v>
          </cell>
        </row>
        <row r="8">
          <cell r="W8">
            <v>0</v>
          </cell>
        </row>
        <row r="8">
          <cell r="AA8">
            <v>0</v>
          </cell>
        </row>
        <row r="9">
          <cell r="A9" t="str">
            <v>张晓</v>
          </cell>
          <cell r="B9" t="str">
            <v>内勤人员</v>
          </cell>
          <cell r="C9" t="str">
            <v>销售中心</v>
          </cell>
        </row>
        <row r="9">
          <cell r="E9" t="str">
            <v>业务经理</v>
          </cell>
          <cell r="F9" t="str">
            <v>0210696312781107</v>
          </cell>
          <cell r="G9">
            <v>0</v>
          </cell>
          <cell r="H9">
            <v>0</v>
          </cell>
          <cell r="I9" t="str">
            <v>0</v>
          </cell>
          <cell r="J9">
            <v>0</v>
          </cell>
          <cell r="K9" t="str">
            <v>0</v>
          </cell>
          <cell r="L9">
            <v>0</v>
          </cell>
          <cell r="M9" t="str">
            <v>0</v>
          </cell>
          <cell r="N9">
            <v>0</v>
          </cell>
          <cell r="O9">
            <v>0</v>
          </cell>
          <cell r="P9" t="str">
            <v>0</v>
          </cell>
          <cell r="Q9">
            <v>0</v>
          </cell>
          <cell r="R9">
            <v>0</v>
          </cell>
          <cell r="S9">
            <v>18</v>
          </cell>
        </row>
        <row r="9">
          <cell r="W9">
            <v>0</v>
          </cell>
        </row>
        <row r="9">
          <cell r="AA9">
            <v>0</v>
          </cell>
        </row>
        <row r="10">
          <cell r="A10" t="str">
            <v>柏涛</v>
          </cell>
          <cell r="B10" t="str">
            <v>单休组</v>
          </cell>
          <cell r="C10" t="str">
            <v>运营中心-工程部</v>
          </cell>
        </row>
        <row r="10">
          <cell r="E10" t="str">
            <v>网络工程师</v>
          </cell>
          <cell r="F10" t="str">
            <v>17000162314722123</v>
          </cell>
          <cell r="G10">
            <v>21</v>
          </cell>
          <cell r="H10">
            <v>5</v>
          </cell>
          <cell r="I10" t="str">
            <v>216小时14分钟</v>
          </cell>
          <cell r="J10">
            <v>0</v>
          </cell>
          <cell r="K10" t="str">
            <v>0</v>
          </cell>
          <cell r="L10">
            <v>0</v>
          </cell>
          <cell r="M10" t="str">
            <v>0</v>
          </cell>
          <cell r="N10">
            <v>0</v>
          </cell>
          <cell r="O10">
            <v>0</v>
          </cell>
          <cell r="P10" t="str">
            <v>0</v>
          </cell>
          <cell r="Q10">
            <v>0</v>
          </cell>
          <cell r="R10">
            <v>0</v>
          </cell>
          <cell r="S10">
            <v>0</v>
          </cell>
        </row>
        <row r="10">
          <cell r="W10">
            <v>0</v>
          </cell>
        </row>
        <row r="10">
          <cell r="AA10">
            <v>0</v>
          </cell>
        </row>
        <row r="11">
          <cell r="A11" t="str">
            <v>黄培豪</v>
          </cell>
          <cell r="B11" t="str">
            <v>单休组</v>
          </cell>
          <cell r="C11" t="str">
            <v>运营中心-工程部</v>
          </cell>
        </row>
        <row r="11">
          <cell r="E11" t="str">
            <v>运维工程师（广深驻点）</v>
          </cell>
          <cell r="F11" t="str">
            <v>15571869017047598</v>
          </cell>
          <cell r="G11">
            <v>24</v>
          </cell>
          <cell r="H11">
            <v>4</v>
          </cell>
          <cell r="I11" t="str">
            <v>237小时45分钟</v>
          </cell>
          <cell r="J11">
            <v>0</v>
          </cell>
          <cell r="K11" t="str">
            <v>0</v>
          </cell>
          <cell r="L11">
            <v>0</v>
          </cell>
          <cell r="M11" t="str">
            <v>0</v>
          </cell>
          <cell r="N11">
            <v>0</v>
          </cell>
          <cell r="O11">
            <v>0</v>
          </cell>
          <cell r="P11" t="str">
            <v>0</v>
          </cell>
          <cell r="Q11">
            <v>0</v>
          </cell>
          <cell r="R11">
            <v>0</v>
          </cell>
          <cell r="S11">
            <v>0</v>
          </cell>
        </row>
        <row r="11">
          <cell r="W11">
            <v>0</v>
          </cell>
        </row>
        <row r="11">
          <cell r="AA11">
            <v>0</v>
          </cell>
        </row>
        <row r="12">
          <cell r="A12" t="str">
            <v>黄熙文</v>
          </cell>
          <cell r="B12" t="str">
            <v>单休组</v>
          </cell>
          <cell r="C12" t="str">
            <v>运营中心-工程部</v>
          </cell>
        </row>
        <row r="12">
          <cell r="E12" t="str">
            <v>网络工程师</v>
          </cell>
          <cell r="F12" t="str">
            <v>16723724365623301</v>
          </cell>
          <cell r="G12">
            <v>25</v>
          </cell>
          <cell r="H12">
            <v>4</v>
          </cell>
          <cell r="I12" t="str">
            <v>286小时31分钟</v>
          </cell>
          <cell r="J12">
            <v>0</v>
          </cell>
          <cell r="K12" t="str">
            <v>0</v>
          </cell>
          <cell r="L12">
            <v>0</v>
          </cell>
          <cell r="M12" t="str">
            <v>0</v>
          </cell>
          <cell r="N12">
            <v>0</v>
          </cell>
          <cell r="O12">
            <v>0</v>
          </cell>
          <cell r="P12" t="str">
            <v>0</v>
          </cell>
          <cell r="Q12">
            <v>0</v>
          </cell>
          <cell r="R12">
            <v>0</v>
          </cell>
          <cell r="S12">
            <v>0</v>
          </cell>
        </row>
        <row r="12">
          <cell r="W12">
            <v>0</v>
          </cell>
        </row>
        <row r="12">
          <cell r="AA12">
            <v>0</v>
          </cell>
        </row>
        <row r="13">
          <cell r="A13" t="str">
            <v>赖翔</v>
          </cell>
          <cell r="B13" t="str">
            <v>单休组</v>
          </cell>
          <cell r="C13" t="str">
            <v>运营中心-工程部</v>
          </cell>
        </row>
        <row r="13">
          <cell r="E13" t="str">
            <v>网络工程师</v>
          </cell>
          <cell r="F13" t="str">
            <v>16752138561155641</v>
          </cell>
          <cell r="G13">
            <v>25</v>
          </cell>
          <cell r="H13">
            <v>5</v>
          </cell>
          <cell r="I13" t="str">
            <v>277小时51分钟</v>
          </cell>
          <cell r="J13">
            <v>0</v>
          </cell>
          <cell r="K13" t="str">
            <v>0</v>
          </cell>
          <cell r="L13">
            <v>0</v>
          </cell>
          <cell r="M13" t="str">
            <v>0</v>
          </cell>
          <cell r="N13">
            <v>0</v>
          </cell>
          <cell r="O13">
            <v>0</v>
          </cell>
          <cell r="P13" t="str">
            <v>0</v>
          </cell>
          <cell r="Q13">
            <v>0</v>
          </cell>
          <cell r="R13">
            <v>2</v>
          </cell>
          <cell r="S13">
            <v>0</v>
          </cell>
        </row>
        <row r="13">
          <cell r="W13">
            <v>0</v>
          </cell>
        </row>
        <row r="13">
          <cell r="AA13">
            <v>0</v>
          </cell>
        </row>
        <row r="14">
          <cell r="A14" t="str">
            <v>李龙剑</v>
          </cell>
          <cell r="B14" t="str">
            <v>单休组</v>
          </cell>
          <cell r="C14" t="str">
            <v>运营中心-工程部</v>
          </cell>
        </row>
        <row r="14">
          <cell r="E14" t="str">
            <v>运维工程师（武汉驻点）</v>
          </cell>
          <cell r="F14" t="str">
            <v>17034831009909650</v>
          </cell>
          <cell r="G14">
            <v>22</v>
          </cell>
          <cell r="H14">
            <v>5</v>
          </cell>
          <cell r="I14" t="str">
            <v>224小时25分钟</v>
          </cell>
          <cell r="J14">
            <v>4</v>
          </cell>
          <cell r="K14" t="str">
            <v>1小时21分钟</v>
          </cell>
          <cell r="L14">
            <v>0</v>
          </cell>
          <cell r="M14" t="str">
            <v>0</v>
          </cell>
          <cell r="N14">
            <v>0</v>
          </cell>
          <cell r="O14">
            <v>0</v>
          </cell>
          <cell r="P14" t="str">
            <v>0</v>
          </cell>
          <cell r="Q14">
            <v>0</v>
          </cell>
          <cell r="R14">
            <v>0</v>
          </cell>
          <cell r="S14">
            <v>0</v>
          </cell>
        </row>
        <row r="14">
          <cell r="W14">
            <v>0</v>
          </cell>
        </row>
        <row r="14">
          <cell r="AA14">
            <v>0</v>
          </cell>
        </row>
        <row r="15">
          <cell r="A15" t="str">
            <v>廖玉苗</v>
          </cell>
          <cell r="B15" t="str">
            <v>单休组</v>
          </cell>
          <cell r="C15" t="str">
            <v>运营中心-工程部</v>
          </cell>
        </row>
        <row r="15">
          <cell r="E15" t="str">
            <v>主管助理</v>
          </cell>
          <cell r="F15" t="str">
            <v>15880591427202813</v>
          </cell>
          <cell r="G15">
            <v>0</v>
          </cell>
          <cell r="H15">
            <v>4</v>
          </cell>
          <cell r="I15" t="str">
            <v>0</v>
          </cell>
          <cell r="J15">
            <v>0</v>
          </cell>
          <cell r="K15" t="str">
            <v>0</v>
          </cell>
          <cell r="L15">
            <v>0</v>
          </cell>
          <cell r="M15" t="str">
            <v>0</v>
          </cell>
          <cell r="N15">
            <v>0</v>
          </cell>
          <cell r="O15">
            <v>0</v>
          </cell>
          <cell r="P15" t="str">
            <v>0</v>
          </cell>
          <cell r="Q15">
            <v>0</v>
          </cell>
          <cell r="R15">
            <v>0</v>
          </cell>
          <cell r="S15">
            <v>21</v>
          </cell>
        </row>
        <row r="15">
          <cell r="W15">
            <v>0</v>
          </cell>
        </row>
        <row r="15">
          <cell r="AA15">
            <v>0</v>
          </cell>
        </row>
        <row r="16">
          <cell r="A16" t="str">
            <v>凌天</v>
          </cell>
          <cell r="B16" t="str">
            <v>单休组</v>
          </cell>
          <cell r="C16" t="str">
            <v>运营中心-工程部</v>
          </cell>
        </row>
        <row r="16">
          <cell r="E16" t="str">
            <v>网络工程师</v>
          </cell>
          <cell r="F16" t="str">
            <v>17001052156953876</v>
          </cell>
          <cell r="G16">
            <v>23</v>
          </cell>
          <cell r="H16">
            <v>4</v>
          </cell>
          <cell r="I16" t="str">
            <v>162小时20分钟</v>
          </cell>
          <cell r="J16">
            <v>2</v>
          </cell>
          <cell r="K16" t="str">
            <v>13分钟</v>
          </cell>
          <cell r="L16">
            <v>1</v>
          </cell>
          <cell r="M16" t="str">
            <v>32分钟</v>
          </cell>
          <cell r="N16">
            <v>0</v>
          </cell>
          <cell r="O16">
            <v>0</v>
          </cell>
          <cell r="P16" t="str">
            <v>0</v>
          </cell>
          <cell r="Q16">
            <v>2</v>
          </cell>
          <cell r="R16">
            <v>6</v>
          </cell>
          <cell r="S16">
            <v>1</v>
          </cell>
        </row>
        <row r="16">
          <cell r="W16">
            <v>0</v>
          </cell>
        </row>
        <row r="16">
          <cell r="AA16">
            <v>0</v>
          </cell>
        </row>
        <row r="17">
          <cell r="A17" t="str">
            <v>罗艳刚</v>
          </cell>
          <cell r="B17" t="str">
            <v>单休组</v>
          </cell>
          <cell r="C17" t="str">
            <v>运营中心-工程部</v>
          </cell>
        </row>
        <row r="17">
          <cell r="E17" t="str">
            <v>运维工程师（成都驻点）</v>
          </cell>
          <cell r="F17" t="str">
            <v>16780856415633568</v>
          </cell>
          <cell r="G17">
            <v>19</v>
          </cell>
          <cell r="H17">
            <v>4</v>
          </cell>
          <cell r="I17" t="str">
            <v>79小时2分钟</v>
          </cell>
          <cell r="J17">
            <v>2</v>
          </cell>
          <cell r="K17" t="str">
            <v>2分钟</v>
          </cell>
          <cell r="L17">
            <v>0</v>
          </cell>
          <cell r="M17" t="str">
            <v>0</v>
          </cell>
          <cell r="N17">
            <v>0</v>
          </cell>
          <cell r="O17">
            <v>0</v>
          </cell>
          <cell r="P17" t="str">
            <v>0</v>
          </cell>
          <cell r="Q17">
            <v>10</v>
          </cell>
          <cell r="R17">
            <v>1</v>
          </cell>
          <cell r="S17">
            <v>3</v>
          </cell>
        </row>
        <row r="17">
          <cell r="W17">
            <v>0</v>
          </cell>
        </row>
        <row r="17">
          <cell r="AA17">
            <v>0</v>
          </cell>
        </row>
        <row r="18">
          <cell r="A18" t="str">
            <v>罗勇军</v>
          </cell>
          <cell r="B18" t="str">
            <v>单休组</v>
          </cell>
          <cell r="C18" t="str">
            <v>运营中心-工程部</v>
          </cell>
        </row>
        <row r="18">
          <cell r="E18" t="str">
            <v>运维工程师（成都驻点）</v>
          </cell>
          <cell r="F18" t="str">
            <v>16908878546251854</v>
          </cell>
          <cell r="G18">
            <v>1</v>
          </cell>
          <cell r="H18">
            <v>3</v>
          </cell>
          <cell r="I18" t="str">
            <v>0</v>
          </cell>
          <cell r="J18">
            <v>0</v>
          </cell>
          <cell r="K18" t="str">
            <v>0</v>
          </cell>
          <cell r="L18">
            <v>0</v>
          </cell>
          <cell r="M18" t="str">
            <v>0</v>
          </cell>
          <cell r="N18">
            <v>0</v>
          </cell>
          <cell r="O18">
            <v>0</v>
          </cell>
          <cell r="P18" t="str">
            <v>0</v>
          </cell>
          <cell r="Q18">
            <v>1</v>
          </cell>
          <cell r="R18">
            <v>0</v>
          </cell>
          <cell r="S18">
            <v>21</v>
          </cell>
        </row>
        <row r="18">
          <cell r="W18">
            <v>0</v>
          </cell>
        </row>
        <row r="18">
          <cell r="AA18">
            <v>0</v>
          </cell>
        </row>
        <row r="19">
          <cell r="A19" t="str">
            <v>马晨宇</v>
          </cell>
          <cell r="B19" t="str">
            <v>单休组</v>
          </cell>
          <cell r="C19" t="str">
            <v>运营中心-工程部</v>
          </cell>
        </row>
        <row r="19">
          <cell r="E19" t="str">
            <v>网络工程师</v>
          </cell>
          <cell r="F19" t="str">
            <v>16758375095883038</v>
          </cell>
          <cell r="G19">
            <v>12</v>
          </cell>
          <cell r="H19">
            <v>4</v>
          </cell>
          <cell r="I19" t="str">
            <v>0</v>
          </cell>
          <cell r="J19">
            <v>0</v>
          </cell>
          <cell r="K19" t="str">
            <v>0</v>
          </cell>
          <cell r="L19">
            <v>0</v>
          </cell>
          <cell r="M19" t="str">
            <v>0</v>
          </cell>
          <cell r="N19">
            <v>0</v>
          </cell>
          <cell r="O19">
            <v>0</v>
          </cell>
          <cell r="P19" t="str">
            <v>0</v>
          </cell>
          <cell r="Q19">
            <v>0</v>
          </cell>
          <cell r="R19">
            <v>11</v>
          </cell>
          <cell r="S19">
            <v>10</v>
          </cell>
        </row>
        <row r="19">
          <cell r="W19">
            <v>0</v>
          </cell>
        </row>
        <row r="19">
          <cell r="AA19">
            <v>0</v>
          </cell>
        </row>
        <row r="20">
          <cell r="A20" t="str">
            <v>潘洪波</v>
          </cell>
          <cell r="B20" t="str">
            <v>单休组</v>
          </cell>
          <cell r="C20" t="str">
            <v>运营中心-工程部</v>
          </cell>
        </row>
        <row r="20">
          <cell r="E20" t="str">
            <v>运维工程师（武汉驻点）</v>
          </cell>
          <cell r="F20" t="str">
            <v>16809515721689043</v>
          </cell>
          <cell r="G20">
            <v>22</v>
          </cell>
          <cell r="H20">
            <v>4</v>
          </cell>
          <cell r="I20" t="str">
            <v>222小时40分钟</v>
          </cell>
          <cell r="J20">
            <v>0</v>
          </cell>
          <cell r="K20" t="str">
            <v>0</v>
          </cell>
          <cell r="L20">
            <v>0</v>
          </cell>
          <cell r="M20" t="str">
            <v>0</v>
          </cell>
          <cell r="N20">
            <v>0</v>
          </cell>
          <cell r="O20">
            <v>0</v>
          </cell>
          <cell r="P20" t="str">
            <v>0</v>
          </cell>
          <cell r="Q20">
            <v>0</v>
          </cell>
          <cell r="R20">
            <v>0</v>
          </cell>
          <cell r="S20">
            <v>0</v>
          </cell>
        </row>
        <row r="20">
          <cell r="W20">
            <v>0</v>
          </cell>
        </row>
        <row r="20">
          <cell r="AA20">
            <v>0</v>
          </cell>
        </row>
        <row r="21">
          <cell r="A21" t="str">
            <v>石培元</v>
          </cell>
          <cell r="B21" t="str">
            <v>单休组</v>
          </cell>
          <cell r="C21" t="str">
            <v>运营中心-工程部</v>
          </cell>
        </row>
        <row r="21">
          <cell r="E21" t="str">
            <v>网络工程师</v>
          </cell>
          <cell r="F21" t="str">
            <v>17012424231811061</v>
          </cell>
          <cell r="G21">
            <v>25</v>
          </cell>
          <cell r="H21">
            <v>4</v>
          </cell>
          <cell r="I21" t="str">
            <v>283小时14分钟</v>
          </cell>
          <cell r="J21">
            <v>0</v>
          </cell>
          <cell r="K21" t="str">
            <v>0</v>
          </cell>
          <cell r="L21">
            <v>0</v>
          </cell>
          <cell r="M21" t="str">
            <v>0</v>
          </cell>
          <cell r="N21">
            <v>0</v>
          </cell>
          <cell r="O21">
            <v>0</v>
          </cell>
          <cell r="P21" t="str">
            <v>0</v>
          </cell>
          <cell r="Q21">
            <v>0</v>
          </cell>
          <cell r="R21">
            <v>0</v>
          </cell>
          <cell r="S21">
            <v>0</v>
          </cell>
        </row>
        <row r="21">
          <cell r="W21">
            <v>0</v>
          </cell>
        </row>
        <row r="21">
          <cell r="AA21">
            <v>0</v>
          </cell>
        </row>
        <row r="22">
          <cell r="A22" t="str">
            <v>肖添赢</v>
          </cell>
          <cell r="B22" t="str">
            <v>单休组</v>
          </cell>
          <cell r="C22" t="str">
            <v>运营中心-工程部</v>
          </cell>
        </row>
        <row r="22">
          <cell r="E22" t="str">
            <v>工程主管</v>
          </cell>
          <cell r="F22" t="str">
            <v>15918367788347225</v>
          </cell>
          <cell r="G22">
            <v>18</v>
          </cell>
          <cell r="H22">
            <v>0</v>
          </cell>
          <cell r="I22" t="str">
            <v>0</v>
          </cell>
          <cell r="J22">
            <v>0</v>
          </cell>
          <cell r="K22" t="str">
            <v>0</v>
          </cell>
          <cell r="L22">
            <v>0</v>
          </cell>
          <cell r="M22" t="str">
            <v>0</v>
          </cell>
          <cell r="N22">
            <v>0</v>
          </cell>
          <cell r="O22">
            <v>0</v>
          </cell>
          <cell r="P22" t="str">
            <v>0</v>
          </cell>
          <cell r="Q22">
            <v>0</v>
          </cell>
          <cell r="R22">
            <v>0</v>
          </cell>
          <cell r="S22">
            <v>0</v>
          </cell>
        </row>
        <row r="22">
          <cell r="V22">
            <v>3</v>
          </cell>
          <cell r="W22">
            <v>0.375</v>
          </cell>
        </row>
        <row r="22">
          <cell r="AA22">
            <v>0</v>
          </cell>
        </row>
        <row r="23">
          <cell r="A23" t="str">
            <v>谢江</v>
          </cell>
          <cell r="B23" t="str">
            <v>单休组</v>
          </cell>
          <cell r="C23" t="str">
            <v>运营中心-工程部</v>
          </cell>
        </row>
        <row r="23">
          <cell r="E23" t="str">
            <v>网络工程师</v>
          </cell>
          <cell r="F23" t="str">
            <v>16417780499853735</v>
          </cell>
          <cell r="G23">
            <v>23</v>
          </cell>
          <cell r="H23">
            <v>5</v>
          </cell>
          <cell r="I23" t="str">
            <v>244小时34分钟</v>
          </cell>
          <cell r="J23">
            <v>0</v>
          </cell>
          <cell r="K23" t="str">
            <v>0</v>
          </cell>
          <cell r="L23">
            <v>0</v>
          </cell>
          <cell r="M23" t="str">
            <v>0</v>
          </cell>
          <cell r="N23">
            <v>0</v>
          </cell>
          <cell r="O23">
            <v>0</v>
          </cell>
          <cell r="P23" t="str">
            <v>0</v>
          </cell>
          <cell r="Q23">
            <v>0</v>
          </cell>
          <cell r="R23">
            <v>0</v>
          </cell>
          <cell r="S23">
            <v>0</v>
          </cell>
        </row>
        <row r="23">
          <cell r="W23">
            <v>0</v>
          </cell>
        </row>
        <row r="23">
          <cell r="AA23">
            <v>0</v>
          </cell>
        </row>
        <row r="24">
          <cell r="A24" t="str">
            <v>杨树</v>
          </cell>
          <cell r="B24" t="str">
            <v>单休组</v>
          </cell>
          <cell r="C24" t="str">
            <v>运营中心-工程部</v>
          </cell>
        </row>
        <row r="24">
          <cell r="E24" t="str">
            <v>主管助理</v>
          </cell>
          <cell r="F24" t="str">
            <v>15537446734998507</v>
          </cell>
          <cell r="G24">
            <v>7</v>
          </cell>
          <cell r="H24">
            <v>4</v>
          </cell>
          <cell r="I24" t="str">
            <v>0</v>
          </cell>
          <cell r="J24">
            <v>1</v>
          </cell>
          <cell r="K24" t="str">
            <v>3分钟</v>
          </cell>
          <cell r="L24">
            <v>0</v>
          </cell>
          <cell r="M24" t="str">
            <v>0</v>
          </cell>
          <cell r="N24">
            <v>0</v>
          </cell>
          <cell r="O24">
            <v>0</v>
          </cell>
          <cell r="P24" t="str">
            <v>0</v>
          </cell>
          <cell r="Q24">
            <v>5</v>
          </cell>
          <cell r="R24">
            <v>2</v>
          </cell>
          <cell r="S24">
            <v>14</v>
          </cell>
        </row>
        <row r="24">
          <cell r="W24">
            <v>0</v>
          </cell>
        </row>
        <row r="24">
          <cell r="AA24">
            <v>0</v>
          </cell>
        </row>
        <row r="25">
          <cell r="A25" t="str">
            <v>姚晨阳</v>
          </cell>
          <cell r="B25" t="str">
            <v>单休组</v>
          </cell>
          <cell r="C25" t="str">
            <v>运营中心-工程部</v>
          </cell>
        </row>
        <row r="25">
          <cell r="E25" t="str">
            <v>网络工程师</v>
          </cell>
          <cell r="F25" t="str">
            <v>17001137456741664</v>
          </cell>
          <cell r="G25">
            <v>23</v>
          </cell>
          <cell r="H25">
            <v>3</v>
          </cell>
          <cell r="I25" t="str">
            <v>203小时44分钟</v>
          </cell>
          <cell r="J25">
            <v>1</v>
          </cell>
          <cell r="K25" t="str">
            <v>3分钟</v>
          </cell>
          <cell r="L25">
            <v>0</v>
          </cell>
          <cell r="M25" t="str">
            <v>0</v>
          </cell>
          <cell r="N25">
            <v>0</v>
          </cell>
          <cell r="O25">
            <v>0</v>
          </cell>
          <cell r="P25" t="str">
            <v>0</v>
          </cell>
          <cell r="Q25">
            <v>2</v>
          </cell>
          <cell r="R25">
            <v>2</v>
          </cell>
          <cell r="S25">
            <v>0</v>
          </cell>
        </row>
        <row r="25">
          <cell r="W25">
            <v>0</v>
          </cell>
        </row>
        <row r="25">
          <cell r="AA25">
            <v>0</v>
          </cell>
        </row>
        <row r="26">
          <cell r="A26" t="str">
            <v>余峰</v>
          </cell>
          <cell r="B26" t="str">
            <v>单休组</v>
          </cell>
          <cell r="C26" t="str">
            <v>运营中心-工程部</v>
          </cell>
        </row>
        <row r="26">
          <cell r="E26" t="str">
            <v>网络工程师</v>
          </cell>
          <cell r="F26" t="str">
            <v>15647071391308433</v>
          </cell>
          <cell r="G26">
            <v>25</v>
          </cell>
          <cell r="H26">
            <v>4</v>
          </cell>
          <cell r="I26" t="str">
            <v>277小时20分钟</v>
          </cell>
          <cell r="J26">
            <v>0</v>
          </cell>
          <cell r="K26" t="str">
            <v>0</v>
          </cell>
          <cell r="L26">
            <v>0</v>
          </cell>
          <cell r="M26" t="str">
            <v>0</v>
          </cell>
          <cell r="N26">
            <v>0</v>
          </cell>
          <cell r="O26">
            <v>0</v>
          </cell>
          <cell r="P26" t="str">
            <v>0</v>
          </cell>
          <cell r="Q26">
            <v>0</v>
          </cell>
          <cell r="R26">
            <v>1</v>
          </cell>
          <cell r="S26">
            <v>0</v>
          </cell>
        </row>
        <row r="26">
          <cell r="W26">
            <v>0</v>
          </cell>
        </row>
        <row r="26">
          <cell r="AA26">
            <v>0</v>
          </cell>
        </row>
        <row r="27">
          <cell r="A27" t="str">
            <v>张宸</v>
          </cell>
          <cell r="B27" t="str">
            <v>单休组</v>
          </cell>
          <cell r="C27" t="str">
            <v>运营中心-工程部</v>
          </cell>
        </row>
        <row r="27">
          <cell r="E27" t="str">
            <v>运维工程师（武汉驻点）</v>
          </cell>
          <cell r="F27" t="str">
            <v>17034831506449279</v>
          </cell>
          <cell r="G27">
            <v>26</v>
          </cell>
          <cell r="H27">
            <v>4</v>
          </cell>
          <cell r="I27" t="str">
            <v>276小时9分钟</v>
          </cell>
          <cell r="J27">
            <v>0</v>
          </cell>
          <cell r="K27" t="str">
            <v>0</v>
          </cell>
          <cell r="L27">
            <v>0</v>
          </cell>
          <cell r="M27" t="str">
            <v>0</v>
          </cell>
          <cell r="N27">
            <v>0</v>
          </cell>
          <cell r="O27">
            <v>0</v>
          </cell>
          <cell r="P27" t="str">
            <v>0</v>
          </cell>
          <cell r="Q27">
            <v>0</v>
          </cell>
          <cell r="R27">
            <v>0</v>
          </cell>
          <cell r="S27">
            <v>0</v>
          </cell>
        </row>
        <row r="27">
          <cell r="W27">
            <v>0</v>
          </cell>
        </row>
        <row r="27">
          <cell r="Z27">
            <v>32</v>
          </cell>
          <cell r="AA27">
            <v>4</v>
          </cell>
        </row>
        <row r="28">
          <cell r="A28" t="str">
            <v>周蒙达</v>
          </cell>
          <cell r="B28" t="str">
            <v>单休组</v>
          </cell>
          <cell r="C28" t="str">
            <v>运营中心-工程部</v>
          </cell>
        </row>
        <row r="28">
          <cell r="E28" t="str">
            <v>网络工程师</v>
          </cell>
          <cell r="F28" t="str">
            <v>16568975948978407</v>
          </cell>
          <cell r="G28">
            <v>22</v>
          </cell>
          <cell r="H28">
            <v>5</v>
          </cell>
          <cell r="I28" t="str">
            <v>170小时25分钟</v>
          </cell>
          <cell r="J28">
            <v>0</v>
          </cell>
          <cell r="K28" t="str">
            <v>0</v>
          </cell>
          <cell r="L28">
            <v>0</v>
          </cell>
          <cell r="M28" t="str">
            <v>0</v>
          </cell>
          <cell r="N28">
            <v>0</v>
          </cell>
          <cell r="O28">
            <v>0</v>
          </cell>
          <cell r="P28" t="str">
            <v>0</v>
          </cell>
          <cell r="Q28">
            <v>5</v>
          </cell>
          <cell r="R28">
            <v>1</v>
          </cell>
          <cell r="S28">
            <v>1</v>
          </cell>
        </row>
        <row r="28">
          <cell r="W28">
            <v>0</v>
          </cell>
        </row>
        <row r="28">
          <cell r="AA28">
            <v>0</v>
          </cell>
        </row>
        <row r="29">
          <cell r="A29" t="str">
            <v>周逸晋</v>
          </cell>
          <cell r="B29" t="str">
            <v>单休组</v>
          </cell>
          <cell r="C29" t="str">
            <v>运营中心-工程部</v>
          </cell>
        </row>
        <row r="29">
          <cell r="E29" t="str">
            <v>网络工程师</v>
          </cell>
          <cell r="F29" t="str">
            <v>16911137641783295</v>
          </cell>
          <cell r="G29">
            <v>24</v>
          </cell>
          <cell r="H29">
            <v>4</v>
          </cell>
          <cell r="I29" t="str">
            <v>257小时45分钟</v>
          </cell>
          <cell r="J29">
            <v>5</v>
          </cell>
          <cell r="K29" t="str">
            <v>55分钟</v>
          </cell>
          <cell r="L29">
            <v>1</v>
          </cell>
          <cell r="M29" t="str">
            <v>34分钟</v>
          </cell>
          <cell r="N29">
            <v>0</v>
          </cell>
          <cell r="O29">
            <v>0</v>
          </cell>
          <cell r="P29" t="str">
            <v>0</v>
          </cell>
          <cell r="Q29">
            <v>1</v>
          </cell>
          <cell r="R29">
            <v>1</v>
          </cell>
          <cell r="S29">
            <v>0</v>
          </cell>
        </row>
        <row r="29">
          <cell r="W29">
            <v>0</v>
          </cell>
        </row>
        <row r="29">
          <cell r="Z29">
            <v>8</v>
          </cell>
          <cell r="AA29">
            <v>1</v>
          </cell>
        </row>
        <row r="30">
          <cell r="A30" t="str">
            <v>邹海金</v>
          </cell>
          <cell r="B30" t="str">
            <v>单休组</v>
          </cell>
          <cell r="C30" t="str">
            <v>运营中心-工程部</v>
          </cell>
        </row>
        <row r="30">
          <cell r="E30" t="str">
            <v>网络工程师</v>
          </cell>
          <cell r="F30" t="str">
            <v>16994123152729205</v>
          </cell>
          <cell r="G30">
            <v>25</v>
          </cell>
          <cell r="H30">
            <v>4</v>
          </cell>
          <cell r="I30" t="str">
            <v>259小时22分钟</v>
          </cell>
          <cell r="J30">
            <v>0</v>
          </cell>
          <cell r="K30" t="str">
            <v>0</v>
          </cell>
          <cell r="L30">
            <v>0</v>
          </cell>
          <cell r="M30" t="str">
            <v>0</v>
          </cell>
          <cell r="N30">
            <v>0</v>
          </cell>
          <cell r="O30">
            <v>0</v>
          </cell>
          <cell r="P30" t="str">
            <v>0</v>
          </cell>
          <cell r="Q30">
            <v>0</v>
          </cell>
          <cell r="R30">
            <v>2</v>
          </cell>
          <cell r="S30">
            <v>0</v>
          </cell>
        </row>
        <row r="30">
          <cell r="W30">
            <v>0</v>
          </cell>
        </row>
        <row r="30">
          <cell r="AA30">
            <v>0</v>
          </cell>
        </row>
        <row r="31">
          <cell r="A31" t="str">
            <v>刘依龙</v>
          </cell>
          <cell r="B31" t="str">
            <v>内勤人员</v>
          </cell>
          <cell r="C31" t="str">
            <v>运营中心-供应管理部</v>
          </cell>
        </row>
        <row r="31">
          <cell r="E31" t="str">
            <v>采购管理</v>
          </cell>
          <cell r="F31" t="str">
            <v>17044239215164953</v>
          </cell>
          <cell r="G31">
            <v>16</v>
          </cell>
          <cell r="H31">
            <v>0</v>
          </cell>
          <cell r="I31" t="str">
            <v>107小时9分钟</v>
          </cell>
          <cell r="J31">
            <v>0</v>
          </cell>
          <cell r="K31" t="str">
            <v>0</v>
          </cell>
          <cell r="L31">
            <v>0</v>
          </cell>
          <cell r="M31" t="str">
            <v>0</v>
          </cell>
          <cell r="N31">
            <v>0</v>
          </cell>
          <cell r="O31">
            <v>0</v>
          </cell>
          <cell r="P31" t="str">
            <v>0</v>
          </cell>
          <cell r="Q31">
            <v>1</v>
          </cell>
          <cell r="R31">
            <v>1</v>
          </cell>
          <cell r="S31">
            <v>0</v>
          </cell>
        </row>
        <row r="31">
          <cell r="W31">
            <v>0</v>
          </cell>
        </row>
        <row r="31">
          <cell r="AA31">
            <v>0</v>
          </cell>
        </row>
        <row r="32">
          <cell r="A32" t="str">
            <v>严欣琳</v>
          </cell>
          <cell r="B32" t="str">
            <v>内勤人员</v>
          </cell>
          <cell r="C32" t="str">
            <v>运营中心-供应管理部</v>
          </cell>
        </row>
        <row r="32">
          <cell r="E32" t="str">
            <v>文员</v>
          </cell>
          <cell r="F32" t="str">
            <v>16618529501101983</v>
          </cell>
          <cell r="G32">
            <v>20</v>
          </cell>
          <cell r="H32">
            <v>0</v>
          </cell>
          <cell r="I32" t="str">
            <v>149小时50分钟</v>
          </cell>
          <cell r="J32">
            <v>0</v>
          </cell>
          <cell r="K32" t="str">
            <v>0</v>
          </cell>
          <cell r="L32">
            <v>0</v>
          </cell>
          <cell r="M32" t="str">
            <v>0</v>
          </cell>
          <cell r="N32">
            <v>0</v>
          </cell>
          <cell r="O32">
            <v>0</v>
          </cell>
          <cell r="P32" t="str">
            <v>0</v>
          </cell>
          <cell r="Q32">
            <v>0</v>
          </cell>
          <cell r="R32">
            <v>1</v>
          </cell>
          <cell r="S32">
            <v>0</v>
          </cell>
        </row>
        <row r="32">
          <cell r="W32">
            <v>0</v>
          </cell>
        </row>
        <row r="32">
          <cell r="AA32">
            <v>0</v>
          </cell>
        </row>
        <row r="33">
          <cell r="A33" t="str">
            <v>郑养冰</v>
          </cell>
          <cell r="B33" t="str">
            <v>内勤人员</v>
          </cell>
          <cell r="C33" t="str">
            <v>运营中心-供应管理部</v>
          </cell>
        </row>
        <row r="33">
          <cell r="E33" t="str">
            <v>仓库管理员</v>
          </cell>
          <cell r="F33" t="str">
            <v>16982915344533032</v>
          </cell>
          <cell r="G33">
            <v>26</v>
          </cell>
          <cell r="H33">
            <v>0</v>
          </cell>
          <cell r="I33" t="str">
            <v>165小时29分钟</v>
          </cell>
          <cell r="J33">
            <v>0</v>
          </cell>
          <cell r="K33" t="str">
            <v>0</v>
          </cell>
          <cell r="L33">
            <v>0</v>
          </cell>
          <cell r="M33" t="str">
            <v>0</v>
          </cell>
          <cell r="N33">
            <v>0</v>
          </cell>
          <cell r="O33">
            <v>0</v>
          </cell>
          <cell r="P33" t="str">
            <v>0</v>
          </cell>
          <cell r="Q33">
            <v>0</v>
          </cell>
          <cell r="R33">
            <v>0</v>
          </cell>
          <cell r="S33">
            <v>0</v>
          </cell>
        </row>
        <row r="33">
          <cell r="W33">
            <v>0</v>
          </cell>
        </row>
        <row r="33">
          <cell r="AA33">
            <v>0</v>
          </cell>
        </row>
        <row r="34">
          <cell r="A34" t="str">
            <v>方海镇（离职）</v>
          </cell>
          <cell r="B34" t="str">
            <v>未加入考勤组</v>
          </cell>
          <cell r="C34" t="str">
            <v>运营中心-技术部</v>
          </cell>
        </row>
        <row r="34">
          <cell r="E34" t="str">
            <v>技术专员</v>
          </cell>
          <cell r="F34" t="str">
            <v>17047038584038142</v>
          </cell>
          <cell r="G34">
            <v>11</v>
          </cell>
          <cell r="H34">
            <v>0</v>
          </cell>
          <cell r="I34" t="str">
            <v>83小时4分钟</v>
          </cell>
          <cell r="J34">
            <v>0</v>
          </cell>
          <cell r="K34" t="str">
            <v>0</v>
          </cell>
          <cell r="L34">
            <v>0</v>
          </cell>
          <cell r="M34" t="str">
            <v>0</v>
          </cell>
          <cell r="N34">
            <v>0</v>
          </cell>
          <cell r="O34">
            <v>0</v>
          </cell>
          <cell r="P34" t="str">
            <v>0</v>
          </cell>
          <cell r="Q34">
            <v>0</v>
          </cell>
          <cell r="R34">
            <v>0</v>
          </cell>
          <cell r="S34">
            <v>0</v>
          </cell>
        </row>
        <row r="34">
          <cell r="V34">
            <v>8</v>
          </cell>
          <cell r="W34">
            <v>1</v>
          </cell>
        </row>
        <row r="34">
          <cell r="AA34">
            <v>0</v>
          </cell>
        </row>
        <row r="35">
          <cell r="A35" t="str">
            <v>彭碧茂</v>
          </cell>
          <cell r="B35" t="str">
            <v>技术部</v>
          </cell>
          <cell r="C35" t="str">
            <v>运营中心-技术部</v>
          </cell>
        </row>
        <row r="35">
          <cell r="E35" t="str">
            <v>研发</v>
          </cell>
          <cell r="F35" t="str">
            <v>084035020924467304</v>
          </cell>
          <cell r="G35">
            <v>24</v>
          </cell>
          <cell r="H35">
            <v>4</v>
          </cell>
          <cell r="I35" t="str">
            <v>154小时57分钟</v>
          </cell>
          <cell r="J35">
            <v>12</v>
          </cell>
          <cell r="K35" t="str">
            <v>2小时35分钟</v>
          </cell>
          <cell r="L35">
            <v>3</v>
          </cell>
          <cell r="M35" t="str">
            <v>1小时46分钟</v>
          </cell>
          <cell r="N35">
            <v>3</v>
          </cell>
          <cell r="O35">
            <v>0</v>
          </cell>
          <cell r="P35" t="str">
            <v>0</v>
          </cell>
          <cell r="Q35">
            <v>2</v>
          </cell>
          <cell r="R35">
            <v>1</v>
          </cell>
          <cell r="S35">
            <v>0</v>
          </cell>
        </row>
        <row r="35">
          <cell r="W35">
            <v>0</v>
          </cell>
        </row>
        <row r="35">
          <cell r="AA35">
            <v>0</v>
          </cell>
        </row>
        <row r="36">
          <cell r="A36" t="str">
            <v>王忠江</v>
          </cell>
          <cell r="B36" t="str">
            <v>技术部</v>
          </cell>
          <cell r="C36" t="str">
            <v>运营中心-技术部</v>
          </cell>
        </row>
        <row r="36">
          <cell r="E36" t="str">
            <v>技术专员</v>
          </cell>
          <cell r="F36" t="str">
            <v>16546506087936898</v>
          </cell>
          <cell r="G36">
            <v>21</v>
          </cell>
          <cell r="H36">
            <v>5</v>
          </cell>
          <cell r="I36" t="str">
            <v>109小时53分钟</v>
          </cell>
          <cell r="J36">
            <v>1</v>
          </cell>
          <cell r="K36" t="str">
            <v>3分钟</v>
          </cell>
          <cell r="L36">
            <v>0</v>
          </cell>
          <cell r="M36" t="str">
            <v>0</v>
          </cell>
          <cell r="N36">
            <v>0</v>
          </cell>
          <cell r="O36">
            <v>0</v>
          </cell>
          <cell r="P36" t="str">
            <v>0</v>
          </cell>
          <cell r="Q36">
            <v>0</v>
          </cell>
          <cell r="R36">
            <v>8</v>
          </cell>
          <cell r="S36">
            <v>0</v>
          </cell>
        </row>
        <row r="36">
          <cell r="W36">
            <v>0</v>
          </cell>
        </row>
        <row r="36">
          <cell r="AA36">
            <v>0</v>
          </cell>
        </row>
        <row r="37">
          <cell r="A37" t="str">
            <v>小翼</v>
          </cell>
          <cell r="B37" t="str">
            <v>技术部</v>
          </cell>
          <cell r="C37" t="str">
            <v>运营中心-技术部</v>
          </cell>
        </row>
        <row r="37">
          <cell r="F37" t="str">
            <v>2304083838763341</v>
          </cell>
          <cell r="G37">
            <v>0</v>
          </cell>
          <cell r="H37">
            <v>0</v>
          </cell>
          <cell r="I37" t="str">
            <v>0</v>
          </cell>
          <cell r="J37">
            <v>0</v>
          </cell>
          <cell r="K37" t="str">
            <v>0</v>
          </cell>
          <cell r="L37">
            <v>0</v>
          </cell>
          <cell r="M37" t="str">
            <v>0</v>
          </cell>
          <cell r="N37">
            <v>0</v>
          </cell>
          <cell r="O37">
            <v>0</v>
          </cell>
          <cell r="P37" t="str">
            <v>0</v>
          </cell>
          <cell r="Q37">
            <v>0</v>
          </cell>
          <cell r="R37">
            <v>0</v>
          </cell>
          <cell r="S37">
            <v>0</v>
          </cell>
        </row>
        <row r="37">
          <cell r="W37">
            <v>0</v>
          </cell>
        </row>
        <row r="37">
          <cell r="AA37">
            <v>0</v>
          </cell>
        </row>
        <row r="38">
          <cell r="A38" t="str">
            <v>张良（离职）</v>
          </cell>
          <cell r="B38" t="str">
            <v>未加入考勤组</v>
          </cell>
          <cell r="C38" t="str">
            <v>运营中心-技术部</v>
          </cell>
        </row>
        <row r="38">
          <cell r="E38" t="str">
            <v>网络工程师</v>
          </cell>
          <cell r="F38" t="str">
            <v>16992428027285860</v>
          </cell>
          <cell r="G38">
            <v>4</v>
          </cell>
          <cell r="H38">
            <v>1</v>
          </cell>
          <cell r="I38" t="str">
            <v>19小时13分钟</v>
          </cell>
          <cell r="J38">
            <v>0</v>
          </cell>
          <cell r="K38" t="str">
            <v>0</v>
          </cell>
          <cell r="L38">
            <v>0</v>
          </cell>
          <cell r="M38" t="str">
            <v>0</v>
          </cell>
          <cell r="N38">
            <v>0</v>
          </cell>
          <cell r="O38">
            <v>0</v>
          </cell>
          <cell r="P38" t="str">
            <v>0</v>
          </cell>
          <cell r="Q38">
            <v>0</v>
          </cell>
          <cell r="R38">
            <v>0</v>
          </cell>
          <cell r="S38">
            <v>0</v>
          </cell>
        </row>
        <row r="38">
          <cell r="W38">
            <v>0</v>
          </cell>
        </row>
        <row r="38">
          <cell r="AA38">
            <v>0</v>
          </cell>
        </row>
        <row r="39">
          <cell r="A39" t="str">
            <v>赵冶</v>
          </cell>
          <cell r="B39" t="str">
            <v>技术部</v>
          </cell>
          <cell r="C39" t="str">
            <v>运营中心-技术部</v>
          </cell>
        </row>
        <row r="39">
          <cell r="E39" t="str">
            <v>技术专员</v>
          </cell>
          <cell r="F39" t="str">
            <v>1699242223379565</v>
          </cell>
          <cell r="G39">
            <v>22</v>
          </cell>
          <cell r="H39">
            <v>4</v>
          </cell>
          <cell r="I39" t="str">
            <v>177小时25分钟</v>
          </cell>
          <cell r="J39">
            <v>0</v>
          </cell>
          <cell r="K39" t="str">
            <v>0</v>
          </cell>
          <cell r="L39">
            <v>0</v>
          </cell>
          <cell r="M39" t="str">
            <v>0</v>
          </cell>
          <cell r="N39">
            <v>0</v>
          </cell>
          <cell r="O39">
            <v>0</v>
          </cell>
          <cell r="P39" t="str">
            <v>0</v>
          </cell>
          <cell r="Q39">
            <v>0</v>
          </cell>
          <cell r="R39">
            <v>0</v>
          </cell>
          <cell r="S39">
            <v>0</v>
          </cell>
        </row>
        <row r="39">
          <cell r="W39">
            <v>0</v>
          </cell>
        </row>
        <row r="39">
          <cell r="AA39">
            <v>0</v>
          </cell>
        </row>
        <row r="40">
          <cell r="A40" t="str">
            <v>郑旭旦</v>
          </cell>
          <cell r="B40" t="str">
            <v>技术部</v>
          </cell>
          <cell r="C40" t="str">
            <v>运营中心-技术部</v>
          </cell>
        </row>
        <row r="40">
          <cell r="E40" t="str">
            <v>技术专员</v>
          </cell>
          <cell r="F40" t="str">
            <v>17038201828337897</v>
          </cell>
          <cell r="G40">
            <v>22</v>
          </cell>
          <cell r="H40">
            <v>4</v>
          </cell>
          <cell r="I40" t="str">
            <v>170小时45分钟</v>
          </cell>
          <cell r="J40">
            <v>0</v>
          </cell>
          <cell r="K40" t="str">
            <v>0</v>
          </cell>
          <cell r="L40">
            <v>0</v>
          </cell>
          <cell r="M40" t="str">
            <v>0</v>
          </cell>
          <cell r="N40">
            <v>0</v>
          </cell>
          <cell r="O40">
            <v>0</v>
          </cell>
          <cell r="P40" t="str">
            <v>0</v>
          </cell>
          <cell r="Q40">
            <v>0</v>
          </cell>
          <cell r="R40">
            <v>0</v>
          </cell>
          <cell r="S40">
            <v>0</v>
          </cell>
        </row>
        <row r="40">
          <cell r="W40">
            <v>0</v>
          </cell>
        </row>
        <row r="40">
          <cell r="AA40">
            <v>0</v>
          </cell>
        </row>
        <row r="41">
          <cell r="A41" t="str">
            <v>陈冬霞</v>
          </cell>
          <cell r="B41" t="str">
            <v>客服</v>
          </cell>
          <cell r="C41" t="str">
            <v>运营中心-客服部</v>
          </cell>
        </row>
        <row r="41">
          <cell r="E41" t="str">
            <v>客服专员</v>
          </cell>
          <cell r="F41" t="str">
            <v>1703649050263805</v>
          </cell>
          <cell r="G41">
            <v>19</v>
          </cell>
          <cell r="H41">
            <v>7</v>
          </cell>
          <cell r="I41" t="str">
            <v>146小时29分钟</v>
          </cell>
          <cell r="J41">
            <v>1</v>
          </cell>
          <cell r="K41" t="str">
            <v>56分钟</v>
          </cell>
          <cell r="L41">
            <v>0</v>
          </cell>
          <cell r="M41" t="str">
            <v>0</v>
          </cell>
          <cell r="N41">
            <v>0</v>
          </cell>
          <cell r="O41">
            <v>0</v>
          </cell>
          <cell r="P41" t="str">
            <v>0</v>
          </cell>
          <cell r="Q41">
            <v>0</v>
          </cell>
          <cell r="R41">
            <v>0</v>
          </cell>
          <cell r="S41">
            <v>0</v>
          </cell>
        </row>
        <row r="41">
          <cell r="W41">
            <v>0</v>
          </cell>
        </row>
        <row r="41">
          <cell r="AA41">
            <v>0</v>
          </cell>
        </row>
        <row r="42">
          <cell r="A42" t="str">
            <v>陈素洁</v>
          </cell>
          <cell r="B42" t="str">
            <v>客服</v>
          </cell>
          <cell r="C42" t="str">
            <v>运营中心-客服部</v>
          </cell>
        </row>
        <row r="42">
          <cell r="E42" t="str">
            <v>客服专员</v>
          </cell>
          <cell r="F42" t="str">
            <v>17031293564776523</v>
          </cell>
          <cell r="G42">
            <v>21</v>
          </cell>
          <cell r="H42">
            <v>6</v>
          </cell>
          <cell r="I42" t="str">
            <v>157小时4分钟</v>
          </cell>
          <cell r="J42">
            <v>2</v>
          </cell>
          <cell r="K42" t="str">
            <v>1小时50分钟</v>
          </cell>
          <cell r="L42">
            <v>0</v>
          </cell>
          <cell r="M42" t="str">
            <v>0</v>
          </cell>
          <cell r="N42">
            <v>0</v>
          </cell>
          <cell r="O42">
            <v>0</v>
          </cell>
          <cell r="P42" t="str">
            <v>0</v>
          </cell>
          <cell r="Q42">
            <v>0</v>
          </cell>
          <cell r="R42">
            <v>1</v>
          </cell>
          <cell r="S42">
            <v>2</v>
          </cell>
        </row>
        <row r="42">
          <cell r="W42">
            <v>0</v>
          </cell>
        </row>
        <row r="42">
          <cell r="AA42">
            <v>0</v>
          </cell>
        </row>
        <row r="43">
          <cell r="A43" t="str">
            <v>邓敏敏</v>
          </cell>
          <cell r="B43" t="str">
            <v>客服</v>
          </cell>
          <cell r="C43" t="str">
            <v>运营中心-客服部
销售中心</v>
          </cell>
        </row>
        <row r="43">
          <cell r="E43" t="str">
            <v>业务经理</v>
          </cell>
          <cell r="F43" t="str">
            <v>16990723683869015</v>
          </cell>
          <cell r="G43">
            <v>17</v>
          </cell>
          <cell r="H43">
            <v>6</v>
          </cell>
          <cell r="I43" t="str">
            <v>108小时18分钟</v>
          </cell>
          <cell r="J43">
            <v>0</v>
          </cell>
          <cell r="K43" t="str">
            <v>0</v>
          </cell>
          <cell r="L43">
            <v>0</v>
          </cell>
          <cell r="M43" t="str">
            <v>0</v>
          </cell>
          <cell r="N43">
            <v>0</v>
          </cell>
          <cell r="O43">
            <v>0</v>
          </cell>
          <cell r="P43" t="str">
            <v>0</v>
          </cell>
          <cell r="Q43">
            <v>1</v>
          </cell>
          <cell r="R43">
            <v>3</v>
          </cell>
          <cell r="S43">
            <v>0</v>
          </cell>
        </row>
        <row r="43">
          <cell r="V43">
            <v>8</v>
          </cell>
          <cell r="W43">
            <v>1</v>
          </cell>
        </row>
        <row r="43">
          <cell r="AA43">
            <v>0</v>
          </cell>
        </row>
        <row r="44">
          <cell r="A44" t="str">
            <v>沈冬春</v>
          </cell>
          <cell r="B44" t="str">
            <v>客服</v>
          </cell>
          <cell r="C44" t="str">
            <v>运营中心-客服部</v>
          </cell>
        </row>
        <row r="44">
          <cell r="E44" t="str">
            <v>客服经理</v>
          </cell>
          <cell r="F44" t="str">
            <v>17034736554284128</v>
          </cell>
          <cell r="G44">
            <v>19</v>
          </cell>
          <cell r="H44">
            <v>7</v>
          </cell>
          <cell r="I44" t="str">
            <v>154小时2分钟</v>
          </cell>
          <cell r="J44">
            <v>1</v>
          </cell>
          <cell r="K44" t="str">
            <v>20分钟</v>
          </cell>
          <cell r="L44">
            <v>0</v>
          </cell>
          <cell r="M44" t="str">
            <v>0</v>
          </cell>
          <cell r="N44">
            <v>0</v>
          </cell>
          <cell r="O44">
            <v>0</v>
          </cell>
          <cell r="P44" t="str">
            <v>0</v>
          </cell>
          <cell r="Q44">
            <v>0</v>
          </cell>
          <cell r="R44">
            <v>0</v>
          </cell>
          <cell r="S44">
            <v>0</v>
          </cell>
        </row>
        <row r="44">
          <cell r="W44">
            <v>0</v>
          </cell>
        </row>
        <row r="44">
          <cell r="AA44">
            <v>0</v>
          </cell>
        </row>
        <row r="45">
          <cell r="A45" t="str">
            <v>孙倩</v>
          </cell>
          <cell r="B45" t="str">
            <v>客服</v>
          </cell>
          <cell r="C45" t="str">
            <v>运营中心-客服部</v>
          </cell>
        </row>
        <row r="45">
          <cell r="E45" t="str">
            <v>客服专员</v>
          </cell>
          <cell r="F45" t="str">
            <v>17032256006763289</v>
          </cell>
          <cell r="G45">
            <v>19</v>
          </cell>
          <cell r="H45">
            <v>5</v>
          </cell>
          <cell r="I45" t="str">
            <v>157小时20分钟</v>
          </cell>
          <cell r="J45">
            <v>2</v>
          </cell>
          <cell r="K45" t="str">
            <v>1小时44分钟</v>
          </cell>
          <cell r="L45">
            <v>0</v>
          </cell>
          <cell r="M45" t="str">
            <v>0</v>
          </cell>
          <cell r="N45">
            <v>0</v>
          </cell>
          <cell r="O45">
            <v>0</v>
          </cell>
          <cell r="P45" t="str">
            <v>0</v>
          </cell>
          <cell r="Q45">
            <v>0</v>
          </cell>
          <cell r="R45">
            <v>0</v>
          </cell>
          <cell r="S45">
            <v>3</v>
          </cell>
        </row>
        <row r="45">
          <cell r="W45">
            <v>0</v>
          </cell>
        </row>
        <row r="45">
          <cell r="AA45">
            <v>0</v>
          </cell>
        </row>
        <row r="46">
          <cell r="A46" t="str">
            <v>王烁培</v>
          </cell>
          <cell r="B46" t="str">
            <v>客服</v>
          </cell>
          <cell r="C46" t="str">
            <v>运营中心-客服部</v>
          </cell>
        </row>
        <row r="46">
          <cell r="E46" t="str">
            <v>客服专员</v>
          </cell>
          <cell r="F46" t="str">
            <v>17018323398464558</v>
          </cell>
          <cell r="G46">
            <v>17</v>
          </cell>
          <cell r="H46">
            <v>7</v>
          </cell>
          <cell r="I46" t="str">
            <v>137小时35分钟</v>
          </cell>
          <cell r="J46">
            <v>1</v>
          </cell>
          <cell r="K46" t="str">
            <v>1分钟</v>
          </cell>
          <cell r="L46">
            <v>0</v>
          </cell>
          <cell r="M46" t="str">
            <v>0</v>
          </cell>
          <cell r="N46">
            <v>0</v>
          </cell>
          <cell r="O46">
            <v>0</v>
          </cell>
          <cell r="P46" t="str">
            <v>0</v>
          </cell>
          <cell r="Q46">
            <v>0</v>
          </cell>
          <cell r="R46">
            <v>0</v>
          </cell>
          <cell r="S46">
            <v>2</v>
          </cell>
        </row>
        <row r="46">
          <cell r="W46">
            <v>0</v>
          </cell>
        </row>
        <row r="46">
          <cell r="AA46">
            <v>0</v>
          </cell>
        </row>
        <row r="47">
          <cell r="A47" t="str">
            <v>吴文凯</v>
          </cell>
          <cell r="B47" t="str">
            <v>客服</v>
          </cell>
          <cell r="C47" t="str">
            <v>运营中心-客服部</v>
          </cell>
        </row>
        <row r="47">
          <cell r="E47" t="str">
            <v>客服专员</v>
          </cell>
          <cell r="F47" t="str">
            <v>17032247511094015</v>
          </cell>
          <cell r="G47">
            <v>19</v>
          </cell>
          <cell r="H47">
            <v>7</v>
          </cell>
          <cell r="I47" t="str">
            <v>154小时45分钟</v>
          </cell>
          <cell r="J47">
            <v>0</v>
          </cell>
          <cell r="K47" t="str">
            <v>0</v>
          </cell>
          <cell r="L47">
            <v>0</v>
          </cell>
          <cell r="M47" t="str">
            <v>0</v>
          </cell>
          <cell r="N47">
            <v>0</v>
          </cell>
          <cell r="O47">
            <v>0</v>
          </cell>
          <cell r="P47" t="str">
            <v>0</v>
          </cell>
          <cell r="Q47">
            <v>1</v>
          </cell>
          <cell r="R47">
            <v>0</v>
          </cell>
          <cell r="S47">
            <v>0</v>
          </cell>
        </row>
        <row r="47">
          <cell r="W47">
            <v>0</v>
          </cell>
        </row>
        <row r="47">
          <cell r="AA47">
            <v>0</v>
          </cell>
        </row>
        <row r="48">
          <cell r="A48" t="str">
            <v>薛银玲</v>
          </cell>
          <cell r="B48" t="str">
            <v>客服</v>
          </cell>
          <cell r="C48" t="str">
            <v>运营中心-客服部</v>
          </cell>
        </row>
        <row r="48">
          <cell r="E48" t="str">
            <v>客服专员</v>
          </cell>
          <cell r="F48" t="str">
            <v>1702871840328213</v>
          </cell>
          <cell r="G48">
            <v>19</v>
          </cell>
          <cell r="H48">
            <v>6</v>
          </cell>
          <cell r="I48" t="str">
            <v>157小时3分钟</v>
          </cell>
          <cell r="J48">
            <v>2</v>
          </cell>
          <cell r="K48" t="str">
            <v>1小时42分钟</v>
          </cell>
          <cell r="L48">
            <v>0</v>
          </cell>
          <cell r="M48" t="str">
            <v>0</v>
          </cell>
          <cell r="N48">
            <v>0</v>
          </cell>
          <cell r="O48">
            <v>1</v>
          </cell>
          <cell r="P48" t="str">
            <v>2小时59分钟</v>
          </cell>
          <cell r="Q48">
            <v>0</v>
          </cell>
          <cell r="R48">
            <v>0</v>
          </cell>
          <cell r="S48">
            <v>1</v>
          </cell>
        </row>
        <row r="48">
          <cell r="W48">
            <v>0</v>
          </cell>
        </row>
        <row r="48">
          <cell r="AA48">
            <v>0</v>
          </cell>
        </row>
        <row r="49">
          <cell r="A49" t="str">
            <v>余晶晶</v>
          </cell>
          <cell r="B49" t="str">
            <v>客服</v>
          </cell>
          <cell r="C49" t="str">
            <v>运营中心-客服部</v>
          </cell>
        </row>
        <row r="49">
          <cell r="E49" t="str">
            <v>客服专员</v>
          </cell>
          <cell r="F49" t="str">
            <v>16774607585196748</v>
          </cell>
          <cell r="G49">
            <v>20</v>
          </cell>
          <cell r="H49">
            <v>6</v>
          </cell>
          <cell r="I49" t="str">
            <v>150小时29分钟</v>
          </cell>
          <cell r="J49">
            <v>0</v>
          </cell>
          <cell r="K49" t="str">
            <v>0</v>
          </cell>
          <cell r="L49">
            <v>0</v>
          </cell>
          <cell r="M49" t="str">
            <v>0</v>
          </cell>
          <cell r="N49">
            <v>0</v>
          </cell>
          <cell r="O49">
            <v>0</v>
          </cell>
          <cell r="P49" t="str">
            <v>0</v>
          </cell>
          <cell r="Q49">
            <v>1</v>
          </cell>
          <cell r="R49">
            <v>0</v>
          </cell>
          <cell r="S49">
            <v>0</v>
          </cell>
        </row>
        <row r="49">
          <cell r="W49">
            <v>0</v>
          </cell>
        </row>
        <row r="49">
          <cell r="AA49">
            <v>0</v>
          </cell>
        </row>
        <row r="50">
          <cell r="A50" t="str">
            <v>赵振东（离职）</v>
          </cell>
          <cell r="B50" t="str">
            <v>未加入考勤组</v>
          </cell>
          <cell r="C50" t="str">
            <v>运营中心-客服部</v>
          </cell>
        </row>
        <row r="50">
          <cell r="E50" t="str">
            <v>技术专员</v>
          </cell>
          <cell r="F50" t="str">
            <v>16950061182248071</v>
          </cell>
          <cell r="G50">
            <v>0</v>
          </cell>
          <cell r="H50">
            <v>2</v>
          </cell>
          <cell r="I50" t="str">
            <v>0</v>
          </cell>
          <cell r="J50">
            <v>0</v>
          </cell>
          <cell r="K50" t="str">
            <v>0</v>
          </cell>
          <cell r="L50">
            <v>0</v>
          </cell>
          <cell r="M50" t="str">
            <v>0</v>
          </cell>
          <cell r="N50">
            <v>0</v>
          </cell>
          <cell r="O50">
            <v>0</v>
          </cell>
          <cell r="P50" t="str">
            <v>0</v>
          </cell>
          <cell r="Q50">
            <v>0</v>
          </cell>
          <cell r="R50">
            <v>0</v>
          </cell>
          <cell r="S50">
            <v>1</v>
          </cell>
        </row>
        <row r="50">
          <cell r="W50">
            <v>0</v>
          </cell>
        </row>
        <row r="50">
          <cell r="AA50">
            <v>0</v>
          </cell>
        </row>
        <row r="51">
          <cell r="A51" t="str">
            <v>金丽萍</v>
          </cell>
          <cell r="B51" t="str">
            <v>内勤人员</v>
          </cell>
          <cell r="C51" t="str">
            <v>职能中心-财务部</v>
          </cell>
        </row>
        <row r="51">
          <cell r="E51" t="str">
            <v>财务主管</v>
          </cell>
          <cell r="F51" t="str">
            <v>16665742304249186</v>
          </cell>
          <cell r="G51">
            <v>20</v>
          </cell>
          <cell r="H51">
            <v>0</v>
          </cell>
          <cell r="I51" t="str">
            <v>136小时25分钟</v>
          </cell>
          <cell r="J51">
            <v>0</v>
          </cell>
          <cell r="K51" t="str">
            <v>0</v>
          </cell>
          <cell r="L51">
            <v>0</v>
          </cell>
          <cell r="M51" t="str">
            <v>0</v>
          </cell>
          <cell r="N51">
            <v>0</v>
          </cell>
          <cell r="O51">
            <v>0</v>
          </cell>
          <cell r="P51" t="str">
            <v>0</v>
          </cell>
          <cell r="Q51">
            <v>0</v>
          </cell>
          <cell r="R51">
            <v>2</v>
          </cell>
          <cell r="S51">
            <v>0</v>
          </cell>
        </row>
        <row r="51">
          <cell r="W51">
            <v>0</v>
          </cell>
        </row>
        <row r="51">
          <cell r="Y51">
            <v>1</v>
          </cell>
          <cell r="Z51">
            <v>6</v>
          </cell>
          <cell r="AA51">
            <v>0.75</v>
          </cell>
        </row>
        <row r="52">
          <cell r="A52" t="str">
            <v>连刘丹</v>
          </cell>
          <cell r="B52" t="str">
            <v>内勤人员</v>
          </cell>
          <cell r="C52" t="str">
            <v>职能中心-财务部</v>
          </cell>
        </row>
        <row r="52">
          <cell r="E52" t="str">
            <v>出纳</v>
          </cell>
          <cell r="F52" t="str">
            <v>16780651733082682</v>
          </cell>
          <cell r="G52">
            <v>19</v>
          </cell>
          <cell r="H52">
            <v>0</v>
          </cell>
          <cell r="I52" t="str">
            <v>151小时12分钟</v>
          </cell>
          <cell r="J52">
            <v>0</v>
          </cell>
          <cell r="K52" t="str">
            <v>0</v>
          </cell>
          <cell r="L52">
            <v>0</v>
          </cell>
          <cell r="M52" t="str">
            <v>0</v>
          </cell>
          <cell r="N52">
            <v>0</v>
          </cell>
          <cell r="O52">
            <v>0</v>
          </cell>
          <cell r="P52" t="str">
            <v>0</v>
          </cell>
          <cell r="Q52">
            <v>0</v>
          </cell>
          <cell r="R52">
            <v>0</v>
          </cell>
          <cell r="S52">
            <v>0</v>
          </cell>
        </row>
        <row r="52">
          <cell r="W52">
            <v>0</v>
          </cell>
        </row>
        <row r="52">
          <cell r="Y52">
            <v>2</v>
          </cell>
        </row>
        <row r="52">
          <cell r="AA52">
            <v>0</v>
          </cell>
        </row>
        <row r="53">
          <cell r="A53" t="str">
            <v>屠海霞</v>
          </cell>
          <cell r="B53" t="str">
            <v>内勤人员</v>
          </cell>
          <cell r="C53" t="str">
            <v>职能中心-财务部</v>
          </cell>
        </row>
        <row r="53">
          <cell r="E53" t="str">
            <v>会计</v>
          </cell>
          <cell r="F53" t="str">
            <v>1658971966325600</v>
          </cell>
          <cell r="G53">
            <v>20</v>
          </cell>
          <cell r="H53">
            <v>0</v>
          </cell>
          <cell r="I53" t="str">
            <v>150小时7分钟</v>
          </cell>
          <cell r="J53">
            <v>0</v>
          </cell>
          <cell r="K53" t="str">
            <v>0</v>
          </cell>
          <cell r="L53">
            <v>0</v>
          </cell>
          <cell r="M53" t="str">
            <v>0</v>
          </cell>
          <cell r="N53">
            <v>0</v>
          </cell>
          <cell r="O53">
            <v>0</v>
          </cell>
          <cell r="P53" t="str">
            <v>0</v>
          </cell>
          <cell r="Q53">
            <v>0</v>
          </cell>
          <cell r="R53">
            <v>0</v>
          </cell>
          <cell r="S53">
            <v>0</v>
          </cell>
        </row>
        <row r="53">
          <cell r="W53">
            <v>0</v>
          </cell>
        </row>
        <row r="53">
          <cell r="Z53">
            <v>4</v>
          </cell>
          <cell r="AA53">
            <v>0.5</v>
          </cell>
        </row>
        <row r="54">
          <cell r="A54" t="str">
            <v>袁彩云</v>
          </cell>
          <cell r="B54" t="str">
            <v>内勤人员</v>
          </cell>
          <cell r="C54" t="str">
            <v>职能中心-人事行政部</v>
          </cell>
        </row>
        <row r="54">
          <cell r="E54" t="str">
            <v>行政人事专员</v>
          </cell>
          <cell r="F54" t="str">
            <v>16974437934114212</v>
          </cell>
          <cell r="G54">
            <v>19</v>
          </cell>
          <cell r="H54">
            <v>0</v>
          </cell>
          <cell r="I54" t="str">
            <v>146小时12分钟</v>
          </cell>
          <cell r="J54">
            <v>3</v>
          </cell>
          <cell r="K54" t="str">
            <v>3分钟</v>
          </cell>
          <cell r="L54">
            <v>0</v>
          </cell>
          <cell r="M54" t="str">
            <v>0</v>
          </cell>
          <cell r="N54">
            <v>0</v>
          </cell>
          <cell r="O54">
            <v>0</v>
          </cell>
          <cell r="P54" t="str">
            <v>0</v>
          </cell>
          <cell r="Q54">
            <v>0</v>
          </cell>
          <cell r="R54">
            <v>0</v>
          </cell>
          <cell r="S54">
            <v>0</v>
          </cell>
        </row>
        <row r="54">
          <cell r="U54">
            <v>2</v>
          </cell>
        </row>
        <row r="54">
          <cell r="W54">
            <v>0</v>
          </cell>
        </row>
        <row r="54">
          <cell r="AA54">
            <v>0</v>
          </cell>
        </row>
        <row r="55">
          <cell r="A55" t="str">
            <v>郑逸群</v>
          </cell>
          <cell r="B55" t="str">
            <v>内勤人员</v>
          </cell>
          <cell r="C55" t="str">
            <v>职能中心-人事行政部</v>
          </cell>
        </row>
        <row r="55">
          <cell r="E55" t="str">
            <v>人事行政主管</v>
          </cell>
          <cell r="F55" t="str">
            <v>16883536711533640</v>
          </cell>
          <cell r="G55">
            <v>13</v>
          </cell>
          <cell r="H55">
            <v>0</v>
          </cell>
          <cell r="I55" t="str">
            <v>53小时26分钟</v>
          </cell>
          <cell r="J55">
            <v>1</v>
          </cell>
          <cell r="K55" t="str">
            <v>4分钟</v>
          </cell>
          <cell r="L55">
            <v>0</v>
          </cell>
          <cell r="M55" t="str">
            <v>0</v>
          </cell>
          <cell r="N55">
            <v>1</v>
          </cell>
          <cell r="O55">
            <v>0</v>
          </cell>
          <cell r="P55" t="str">
            <v>0</v>
          </cell>
          <cell r="Q55">
            <v>3</v>
          </cell>
          <cell r="R55">
            <v>3</v>
          </cell>
          <cell r="S55">
            <v>4</v>
          </cell>
        </row>
        <row r="55">
          <cell r="V55">
            <v>11</v>
          </cell>
          <cell r="W55">
            <v>1.375</v>
          </cell>
          <cell r="X55">
            <v>1</v>
          </cell>
        </row>
        <row r="55">
          <cell r="AA55">
            <v>0</v>
          </cell>
        </row>
        <row r="56">
          <cell r="A56" t="str">
            <v>蔡文姬</v>
          </cell>
          <cell r="B56" t="str">
            <v>内勤人员</v>
          </cell>
          <cell r="C56" t="str">
            <v>总经办</v>
          </cell>
        </row>
        <row r="56">
          <cell r="E56" t="str">
            <v>经理助理</v>
          </cell>
          <cell r="F56" t="str">
            <v>17054583651313080</v>
          </cell>
          <cell r="G56">
            <v>8</v>
          </cell>
          <cell r="H56">
            <v>0</v>
          </cell>
          <cell r="I56" t="str">
            <v>50小时48分钟</v>
          </cell>
          <cell r="J56">
            <v>0</v>
          </cell>
          <cell r="K56" t="str">
            <v>0</v>
          </cell>
          <cell r="L56">
            <v>0</v>
          </cell>
          <cell r="M56" t="str">
            <v>0</v>
          </cell>
          <cell r="N56">
            <v>0</v>
          </cell>
          <cell r="O56">
            <v>0</v>
          </cell>
          <cell r="P56" t="str">
            <v>0</v>
          </cell>
          <cell r="Q56">
            <v>1</v>
          </cell>
          <cell r="R56">
            <v>0</v>
          </cell>
          <cell r="S56">
            <v>0</v>
          </cell>
        </row>
        <row r="56">
          <cell r="U56">
            <v>1</v>
          </cell>
        </row>
        <row r="56">
          <cell r="W56">
            <v>0</v>
          </cell>
        </row>
        <row r="56">
          <cell r="AA56">
            <v>0</v>
          </cell>
        </row>
        <row r="57">
          <cell r="A57" t="str">
            <v>程能燕</v>
          </cell>
          <cell r="B57" t="str">
            <v>未加入考勤组</v>
          </cell>
          <cell r="C57" t="str">
            <v>总经办
运营中心
运营中心-供应管理部</v>
          </cell>
        </row>
        <row r="57">
          <cell r="E57" t="str">
            <v>产品运营总监</v>
          </cell>
          <cell r="F57" t="str">
            <v>16835163288273116</v>
          </cell>
          <cell r="G57">
            <v>0</v>
          </cell>
          <cell r="H57">
            <v>0</v>
          </cell>
          <cell r="I57" t="str">
            <v>0</v>
          </cell>
          <cell r="J57">
            <v>0</v>
          </cell>
          <cell r="K57" t="str">
            <v>0</v>
          </cell>
          <cell r="L57">
            <v>0</v>
          </cell>
          <cell r="M57" t="str">
            <v>0</v>
          </cell>
          <cell r="N57">
            <v>0</v>
          </cell>
          <cell r="O57">
            <v>0</v>
          </cell>
          <cell r="P57" t="str">
            <v>0</v>
          </cell>
          <cell r="Q57">
            <v>0</v>
          </cell>
          <cell r="R57">
            <v>0</v>
          </cell>
          <cell r="S57">
            <v>0</v>
          </cell>
        </row>
        <row r="57">
          <cell r="V57">
            <v>35</v>
          </cell>
          <cell r="W57">
            <v>4.375</v>
          </cell>
        </row>
        <row r="57">
          <cell r="AA57">
            <v>0</v>
          </cell>
        </row>
        <row r="58">
          <cell r="A58" t="str">
            <v>达钰洁</v>
          </cell>
          <cell r="B58" t="str">
            <v>内勤人员</v>
          </cell>
          <cell r="C58" t="str">
            <v>总经办</v>
          </cell>
        </row>
        <row r="58">
          <cell r="E58" t="str">
            <v>经理助理</v>
          </cell>
          <cell r="F58" t="str">
            <v>17030584572791602</v>
          </cell>
          <cell r="G58">
            <v>20</v>
          </cell>
          <cell r="H58">
            <v>0</v>
          </cell>
          <cell r="I58" t="str">
            <v>157小时38分钟</v>
          </cell>
          <cell r="J58">
            <v>1</v>
          </cell>
          <cell r="K58" t="str">
            <v>5分钟</v>
          </cell>
          <cell r="L58">
            <v>0</v>
          </cell>
          <cell r="M58" t="str">
            <v>0</v>
          </cell>
          <cell r="N58">
            <v>0</v>
          </cell>
          <cell r="O58">
            <v>0</v>
          </cell>
          <cell r="P58" t="str">
            <v>0</v>
          </cell>
          <cell r="Q58">
            <v>0</v>
          </cell>
          <cell r="R58">
            <v>0</v>
          </cell>
          <cell r="S58">
            <v>0</v>
          </cell>
        </row>
        <row r="58">
          <cell r="U58">
            <v>1.55</v>
          </cell>
        </row>
        <row r="58">
          <cell r="W58">
            <v>0</v>
          </cell>
        </row>
        <row r="58">
          <cell r="AA58">
            <v>0</v>
          </cell>
        </row>
        <row r="59">
          <cell r="A59" t="str">
            <v>丁琛琛</v>
          </cell>
          <cell r="B59" t="str">
            <v>未加入考勤组</v>
          </cell>
          <cell r="C59" t="str">
            <v>总经办</v>
          </cell>
        </row>
        <row r="59">
          <cell r="E59" t="str">
            <v>总经理助理</v>
          </cell>
          <cell r="F59" t="str">
            <v>17014159149558597</v>
          </cell>
          <cell r="G59">
            <v>0</v>
          </cell>
          <cell r="H59">
            <v>0</v>
          </cell>
          <cell r="I59" t="str">
            <v>0</v>
          </cell>
          <cell r="J59">
            <v>0</v>
          </cell>
          <cell r="K59" t="str">
            <v>0</v>
          </cell>
          <cell r="L59">
            <v>0</v>
          </cell>
          <cell r="M59" t="str">
            <v>0</v>
          </cell>
          <cell r="N59">
            <v>0</v>
          </cell>
          <cell r="O59">
            <v>0</v>
          </cell>
          <cell r="P59" t="str">
            <v>0</v>
          </cell>
          <cell r="Q59">
            <v>0</v>
          </cell>
          <cell r="R59">
            <v>0</v>
          </cell>
          <cell r="S59">
            <v>0</v>
          </cell>
        </row>
        <row r="59">
          <cell r="W59">
            <v>0</v>
          </cell>
        </row>
        <row r="59">
          <cell r="AA59">
            <v>0</v>
          </cell>
        </row>
        <row r="60">
          <cell r="A60" t="str">
            <v>潘琳玲</v>
          </cell>
          <cell r="B60" t="str">
            <v>未加入考勤组</v>
          </cell>
          <cell r="C60" t="str">
            <v>总经办
职能中心</v>
          </cell>
        </row>
        <row r="60">
          <cell r="E60" t="str">
            <v>副总经理</v>
          </cell>
          <cell r="F60" t="str">
            <v>091923186428344119</v>
          </cell>
          <cell r="G60">
            <v>1</v>
          </cell>
          <cell r="H60">
            <v>0</v>
          </cell>
          <cell r="I60" t="str">
            <v>0</v>
          </cell>
          <cell r="J60">
            <v>0</v>
          </cell>
          <cell r="K60" t="str">
            <v>0</v>
          </cell>
          <cell r="L60">
            <v>0</v>
          </cell>
          <cell r="M60" t="str">
            <v>0</v>
          </cell>
          <cell r="N60">
            <v>0</v>
          </cell>
          <cell r="O60">
            <v>0</v>
          </cell>
          <cell r="P60" t="str">
            <v>0</v>
          </cell>
          <cell r="Q60">
            <v>0</v>
          </cell>
          <cell r="R60">
            <v>0</v>
          </cell>
          <cell r="S60">
            <v>0</v>
          </cell>
        </row>
        <row r="60">
          <cell r="W60">
            <v>0</v>
          </cell>
        </row>
        <row r="60">
          <cell r="AA60">
            <v>0</v>
          </cell>
        </row>
        <row r="61">
          <cell r="A61" t="str">
            <v>陶耀斌</v>
          </cell>
          <cell r="B61" t="str">
            <v>未加入考勤组</v>
          </cell>
          <cell r="C61" t="str">
            <v>总经办
销售中心</v>
          </cell>
        </row>
        <row r="61">
          <cell r="E61" t="str">
            <v>总经理</v>
          </cell>
          <cell r="F61" t="str">
            <v>manager6080</v>
          </cell>
          <cell r="G61">
            <v>1</v>
          </cell>
          <cell r="H61">
            <v>0</v>
          </cell>
          <cell r="I61" t="str">
            <v>0</v>
          </cell>
          <cell r="J61">
            <v>0</v>
          </cell>
          <cell r="K61" t="str">
            <v>0</v>
          </cell>
          <cell r="L61">
            <v>0</v>
          </cell>
          <cell r="M61" t="str">
            <v>0</v>
          </cell>
          <cell r="N61">
            <v>0</v>
          </cell>
          <cell r="O61">
            <v>0</v>
          </cell>
          <cell r="P61" t="str">
            <v>0</v>
          </cell>
          <cell r="Q61">
            <v>0</v>
          </cell>
          <cell r="R61">
            <v>0</v>
          </cell>
          <cell r="S61">
            <v>0</v>
          </cell>
        </row>
        <row r="61">
          <cell r="W61">
            <v>0</v>
          </cell>
        </row>
        <row r="61">
          <cell r="AA61">
            <v>0</v>
          </cell>
        </row>
        <row r="62">
          <cell r="A62" t="str">
            <v>陶耀文</v>
          </cell>
          <cell r="B62" t="str">
            <v>未加入考勤组</v>
          </cell>
          <cell r="C62" t="str">
            <v>总经办
运营中心-工程部</v>
          </cell>
        </row>
        <row r="62">
          <cell r="E62" t="str">
            <v>副总经理</v>
          </cell>
          <cell r="F62" t="str">
            <v>021563152138057597</v>
          </cell>
          <cell r="G62">
            <v>2</v>
          </cell>
          <cell r="H62">
            <v>0</v>
          </cell>
          <cell r="I62" t="str">
            <v>0</v>
          </cell>
          <cell r="J62">
            <v>0</v>
          </cell>
          <cell r="K62" t="str">
            <v>0</v>
          </cell>
          <cell r="L62">
            <v>0</v>
          </cell>
          <cell r="M62" t="str">
            <v>0</v>
          </cell>
          <cell r="N62">
            <v>0</v>
          </cell>
          <cell r="O62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</row>
        <row r="62">
          <cell r="W62">
            <v>0</v>
          </cell>
        </row>
        <row r="62">
          <cell r="AA62">
            <v>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度汇总"/>
      <sheetName val="打卡时间"/>
      <sheetName val="原始记录"/>
      <sheetName val="每日统计"/>
    </sheetNames>
    <sheetDataSet>
      <sheetData sheetId="0">
        <row r="1">
          <cell r="A1" t="str">
            <v>月度汇总 统计日期：2024-04-01 至 2024-04-30</v>
          </cell>
        </row>
        <row r="2">
          <cell r="A2" t="str">
            <v>报表生成时间：2024-05-05 08:44</v>
          </cell>
        </row>
        <row r="3">
          <cell r="A3" t="str">
            <v>姓名</v>
          </cell>
          <cell r="B3" t="str">
            <v>考勤组</v>
          </cell>
          <cell r="C3" t="str">
            <v>部门</v>
          </cell>
          <cell r="D3" t="str">
            <v>工号</v>
          </cell>
          <cell r="E3" t="str">
            <v>职位</v>
          </cell>
          <cell r="F3" t="str">
            <v>UserId</v>
          </cell>
          <cell r="G3" t="str">
            <v>出勤天数</v>
          </cell>
          <cell r="H3" t="str">
            <v>休息天数</v>
          </cell>
          <cell r="I3" t="str">
            <v>工作时长</v>
          </cell>
          <cell r="J3" t="str">
            <v>迟到次数</v>
          </cell>
          <cell r="K3" t="str">
            <v>迟到时长</v>
          </cell>
          <cell r="L3" t="str">
            <v>严重迟到次数</v>
          </cell>
          <cell r="M3" t="str">
            <v>严重迟到时长</v>
          </cell>
          <cell r="N3" t="str">
            <v>旷工迟到天数</v>
          </cell>
          <cell r="O3" t="str">
            <v>早退次数</v>
          </cell>
          <cell r="P3" t="str">
            <v>早退时长</v>
          </cell>
          <cell r="Q3" t="str">
            <v>上班缺卡次数</v>
          </cell>
          <cell r="R3" t="str">
            <v>下班缺卡次数</v>
          </cell>
          <cell r="S3" t="str">
            <v>旷工天数</v>
          </cell>
          <cell r="T3" t="str">
            <v>出差时长</v>
          </cell>
          <cell r="U3" t="str">
            <v>外出时长</v>
          </cell>
          <cell r="V3" t="str">
            <v>请假</v>
          </cell>
        </row>
        <row r="4">
          <cell r="V4" t="str">
            <v>病假(小时)</v>
          </cell>
          <cell r="W4" t="str">
            <v>产假/陪产假(天)</v>
          </cell>
          <cell r="X4" t="str">
            <v>婚假(天)</v>
          </cell>
          <cell r="Y4" t="str">
            <v>年假(天)</v>
          </cell>
          <cell r="Z4" t="str">
            <v>其他假期(小时)</v>
          </cell>
          <cell r="AA4" t="str">
            <v>丧假(天)</v>
          </cell>
          <cell r="AB4" t="str">
            <v>事假(小时)</v>
          </cell>
          <cell r="AC4" t="str">
            <v>事假</v>
          </cell>
        </row>
        <row r="5">
          <cell r="A5" t="str">
            <v>刘晓宇</v>
          </cell>
          <cell r="B5" t="str">
            <v>未加入考勤组</v>
          </cell>
          <cell r="C5" t="str">
            <v/>
          </cell>
          <cell r="D5" t="str">
            <v/>
          </cell>
          <cell r="E5" t="str">
            <v>律师</v>
          </cell>
          <cell r="F5" t="str">
            <v>114122150521031852</v>
          </cell>
        </row>
        <row r="5">
          <cell r="AC5">
            <v>0</v>
          </cell>
        </row>
        <row r="6">
          <cell r="A6" t="str">
            <v>一</v>
          </cell>
          <cell r="B6" t="str">
            <v>未加入考勤组</v>
          </cell>
          <cell r="C6" t="str">
            <v/>
          </cell>
          <cell r="D6" t="str">
            <v/>
          </cell>
          <cell r="E6" t="str">
            <v/>
          </cell>
          <cell r="F6" t="str">
            <v>084045371319968</v>
          </cell>
        </row>
        <row r="6">
          <cell r="AC6">
            <v>0</v>
          </cell>
        </row>
        <row r="7">
          <cell r="A7" t="str">
            <v>金丽萍</v>
          </cell>
          <cell r="B7" t="str">
            <v>内勤人员</v>
          </cell>
          <cell r="C7" t="str">
            <v>财务部</v>
          </cell>
          <cell r="D7" t="str">
            <v/>
          </cell>
          <cell r="E7" t="str">
            <v>财务主管</v>
          </cell>
          <cell r="F7" t="str">
            <v>16665742304249186</v>
          </cell>
          <cell r="G7" t="str">
            <v>22</v>
          </cell>
        </row>
        <row r="7">
          <cell r="I7" t="str">
            <v>10310</v>
          </cell>
        </row>
        <row r="7">
          <cell r="R7" t="str">
            <v>1</v>
          </cell>
        </row>
        <row r="7">
          <cell r="AC7">
            <v>0</v>
          </cell>
        </row>
        <row r="8">
          <cell r="A8" t="str">
            <v>连刘丹</v>
          </cell>
          <cell r="B8" t="str">
            <v>内勤人员</v>
          </cell>
          <cell r="C8" t="str">
            <v>财务部</v>
          </cell>
          <cell r="D8" t="str">
            <v/>
          </cell>
          <cell r="E8" t="str">
            <v>出纳</v>
          </cell>
          <cell r="F8" t="str">
            <v>16780651733082682</v>
          </cell>
          <cell r="G8" t="str">
            <v>22</v>
          </cell>
        </row>
        <row r="8">
          <cell r="I8" t="str">
            <v>9970</v>
          </cell>
        </row>
        <row r="8">
          <cell r="R8" t="str">
            <v>1</v>
          </cell>
        </row>
        <row r="8">
          <cell r="Y8" t="str">
            <v>2</v>
          </cell>
        </row>
        <row r="8">
          <cell r="AC8">
            <v>0</v>
          </cell>
        </row>
        <row r="9">
          <cell r="A9" t="str">
            <v>屠海霞</v>
          </cell>
          <cell r="B9" t="str">
            <v>内勤人员</v>
          </cell>
          <cell r="C9" t="str">
            <v>财务部</v>
          </cell>
          <cell r="D9" t="str">
            <v/>
          </cell>
          <cell r="E9" t="str">
            <v>会计</v>
          </cell>
          <cell r="F9" t="str">
            <v>1658971966325600</v>
          </cell>
          <cell r="G9" t="str">
            <v>22</v>
          </cell>
        </row>
        <row r="9">
          <cell r="I9" t="str">
            <v>10716</v>
          </cell>
        </row>
        <row r="9">
          <cell r="AC9">
            <v>0</v>
          </cell>
        </row>
        <row r="10">
          <cell r="A10" t="str">
            <v>方海镇</v>
          </cell>
          <cell r="B10" t="str">
            <v>产品研发部</v>
          </cell>
          <cell r="C10" t="str">
            <v>产品研发部</v>
          </cell>
          <cell r="D10" t="str">
            <v/>
          </cell>
          <cell r="E10" t="str">
            <v>技术专员</v>
          </cell>
          <cell r="F10" t="str">
            <v>17047038584038142</v>
          </cell>
          <cell r="G10" t="str">
            <v>23</v>
          </cell>
          <cell r="H10" t="str">
            <v>7</v>
          </cell>
          <cell r="I10" t="str">
            <v>10763</v>
          </cell>
        </row>
        <row r="10">
          <cell r="AC10">
            <v>0</v>
          </cell>
        </row>
        <row r="11">
          <cell r="A11" t="str">
            <v>彭碧茂</v>
          </cell>
          <cell r="B11" t="str">
            <v>产品研发部</v>
          </cell>
          <cell r="C11" t="str">
            <v>产品研发部</v>
          </cell>
          <cell r="D11" t="str">
            <v/>
          </cell>
          <cell r="E11" t="str">
            <v>研发</v>
          </cell>
          <cell r="F11" t="str">
            <v>084035020924467304</v>
          </cell>
          <cell r="G11" t="str">
            <v>21</v>
          </cell>
          <cell r="H11" t="str">
            <v>7</v>
          </cell>
          <cell r="I11" t="str">
            <v>8705</v>
          </cell>
          <cell r="J11" t="str">
            <v>9</v>
          </cell>
          <cell r="K11" t="str">
            <v>107</v>
          </cell>
          <cell r="L11" t="str">
            <v>1</v>
          </cell>
          <cell r="M11" t="str">
            <v>36</v>
          </cell>
        </row>
        <row r="11">
          <cell r="R11" t="str">
            <v>5</v>
          </cell>
        </row>
        <row r="11">
          <cell r="T11" t="str">
            <v>1</v>
          </cell>
        </row>
        <row r="11">
          <cell r="AA11" t="str">
            <v>2</v>
          </cell>
        </row>
        <row r="11">
          <cell r="AC11">
            <v>0</v>
          </cell>
        </row>
        <row r="12">
          <cell r="A12" t="str">
            <v>王忠江</v>
          </cell>
          <cell r="B12" t="str">
            <v>产品研发部</v>
          </cell>
          <cell r="C12" t="str">
            <v>产品研发部</v>
          </cell>
          <cell r="D12" t="str">
            <v/>
          </cell>
          <cell r="E12" t="str">
            <v>技术专员</v>
          </cell>
          <cell r="F12" t="str">
            <v>16546506087936898</v>
          </cell>
          <cell r="G12" t="str">
            <v>20</v>
          </cell>
          <cell r="H12" t="str">
            <v>7</v>
          </cell>
          <cell r="I12" t="str">
            <v>3290</v>
          </cell>
          <cell r="J12" t="str">
            <v>4</v>
          </cell>
          <cell r="K12" t="str">
            <v>37</v>
          </cell>
        </row>
        <row r="12">
          <cell r="R12" t="str">
            <v>9</v>
          </cell>
        </row>
        <row r="12">
          <cell r="T12" t="str">
            <v>3</v>
          </cell>
        </row>
        <row r="12">
          <cell r="AB12" t="str">
            <v>59</v>
          </cell>
          <cell r="AC12">
            <v>7.375</v>
          </cell>
        </row>
        <row r="13">
          <cell r="A13" t="str">
            <v>小翼</v>
          </cell>
          <cell r="B13" t="str">
            <v>产品研发部</v>
          </cell>
          <cell r="C13" t="str">
            <v>产品研发部</v>
          </cell>
          <cell r="D13" t="str">
            <v/>
          </cell>
          <cell r="E13" t="str">
            <v/>
          </cell>
          <cell r="F13" t="str">
            <v>2304083838763341</v>
          </cell>
        </row>
        <row r="13">
          <cell r="AC13">
            <v>0</v>
          </cell>
        </row>
        <row r="14">
          <cell r="A14" t="str">
            <v>张岩（离职）</v>
          </cell>
          <cell r="B14" t="str">
            <v>未加入考勤组</v>
          </cell>
          <cell r="C14" t="str">
            <v>产品研发部</v>
          </cell>
          <cell r="D14" t="str">
            <v/>
          </cell>
          <cell r="E14" t="str">
            <v>技术专员</v>
          </cell>
          <cell r="F14" t="str">
            <v>17113364018959944</v>
          </cell>
          <cell r="G14" t="str">
            <v>6</v>
          </cell>
          <cell r="H14" t="str">
            <v>3</v>
          </cell>
          <cell r="I14" t="str">
            <v>1565</v>
          </cell>
        </row>
        <row r="14">
          <cell r="R14" t="str">
            <v>3</v>
          </cell>
          <cell r="S14" t="str">
            <v>1</v>
          </cell>
          <cell r="T14" t="str">
            <v>5</v>
          </cell>
          <cell r="U14" t="str">
            <v>1.63</v>
          </cell>
        </row>
        <row r="14">
          <cell r="AB14" t="str">
            <v>5</v>
          </cell>
          <cell r="AC14">
            <v>0.625</v>
          </cell>
        </row>
        <row r="15">
          <cell r="A15" t="str">
            <v>赵冶</v>
          </cell>
          <cell r="B15" t="str">
            <v>产品研发部</v>
          </cell>
          <cell r="C15" t="str">
            <v>产品研发部</v>
          </cell>
          <cell r="D15" t="str">
            <v/>
          </cell>
          <cell r="E15" t="str">
            <v>技术专员</v>
          </cell>
          <cell r="F15" t="str">
            <v>1699242223379565</v>
          </cell>
          <cell r="G15" t="str">
            <v>16</v>
          </cell>
          <cell r="H15" t="str">
            <v>7</v>
          </cell>
          <cell r="I15" t="str">
            <v>8043</v>
          </cell>
        </row>
        <row r="15">
          <cell r="S15" t="str">
            <v>1</v>
          </cell>
        </row>
        <row r="15">
          <cell r="AB15" t="str">
            <v>46</v>
          </cell>
          <cell r="AC15">
            <v>5.75</v>
          </cell>
        </row>
        <row r="16">
          <cell r="A16" t="str">
            <v>郑旭旦</v>
          </cell>
          <cell r="B16" t="str">
            <v>产品研发部</v>
          </cell>
          <cell r="C16" t="str">
            <v>产品研发部</v>
          </cell>
          <cell r="D16" t="str">
            <v/>
          </cell>
          <cell r="E16" t="str">
            <v>技术专员</v>
          </cell>
          <cell r="F16" t="str">
            <v>17038201828337897</v>
          </cell>
          <cell r="G16" t="str">
            <v>22</v>
          </cell>
          <cell r="H16" t="str">
            <v>8</v>
          </cell>
          <cell r="I16" t="str">
            <v>10015</v>
          </cell>
        </row>
        <row r="16">
          <cell r="AC16">
            <v>0</v>
          </cell>
        </row>
        <row r="17">
          <cell r="A17" t="str">
            <v>柏涛</v>
          </cell>
          <cell r="B17" t="str">
            <v>工程部</v>
          </cell>
          <cell r="C17" t="str">
            <v>工程部</v>
          </cell>
          <cell r="D17" t="str">
            <v/>
          </cell>
          <cell r="E17" t="str">
            <v>网络工程师</v>
          </cell>
          <cell r="F17" t="str">
            <v>17000162314722123</v>
          </cell>
          <cell r="G17" t="str">
            <v>29</v>
          </cell>
          <cell r="H17" t="str">
            <v>4</v>
          </cell>
          <cell r="I17" t="str">
            <v>18869</v>
          </cell>
        </row>
        <row r="17">
          <cell r="Q17" t="str">
            <v>1</v>
          </cell>
          <cell r="R17" t="str">
            <v>1</v>
          </cell>
        </row>
        <row r="17">
          <cell r="AC17">
            <v>0</v>
          </cell>
        </row>
        <row r="18">
          <cell r="A18" t="str">
            <v>翟洪权</v>
          </cell>
          <cell r="B18" t="str">
            <v>工程部</v>
          </cell>
          <cell r="C18" t="str">
            <v>工程部</v>
          </cell>
          <cell r="D18" t="str">
            <v/>
          </cell>
          <cell r="E18" t="str">
            <v>网络工程师</v>
          </cell>
          <cell r="F18" t="str">
            <v>15749889189935066</v>
          </cell>
          <cell r="G18" t="str">
            <v>30</v>
          </cell>
          <cell r="H18" t="str">
            <v>6</v>
          </cell>
          <cell r="I18" t="str">
            <v>17758</v>
          </cell>
        </row>
        <row r="18">
          <cell r="AC18">
            <v>0</v>
          </cell>
        </row>
        <row r="19">
          <cell r="A19" t="str">
            <v>黄培豪</v>
          </cell>
          <cell r="B19" t="str">
            <v>工程部</v>
          </cell>
          <cell r="C19" t="str">
            <v>工程部</v>
          </cell>
          <cell r="D19" t="str">
            <v/>
          </cell>
          <cell r="E19" t="str">
            <v>运维工程师（广深驻点）</v>
          </cell>
          <cell r="F19" t="str">
            <v>15571869017047598</v>
          </cell>
          <cell r="G19" t="str">
            <v>25.94</v>
          </cell>
          <cell r="H19" t="str">
            <v>6</v>
          </cell>
          <cell r="I19" t="str">
            <v>13262</v>
          </cell>
        </row>
        <row r="19">
          <cell r="Y19" t="str">
            <v>1</v>
          </cell>
        </row>
        <row r="19">
          <cell r="AC19">
            <v>0</v>
          </cell>
        </row>
        <row r="20">
          <cell r="A20" t="str">
            <v>黄熙文</v>
          </cell>
          <cell r="B20" t="str">
            <v>工程部</v>
          </cell>
          <cell r="C20" t="str">
            <v>工程部</v>
          </cell>
          <cell r="D20" t="str">
            <v/>
          </cell>
          <cell r="E20" t="str">
            <v>网络工程师</v>
          </cell>
          <cell r="F20" t="str">
            <v>16723724365623301</v>
          </cell>
          <cell r="G20" t="str">
            <v>28</v>
          </cell>
          <cell r="H20" t="str">
            <v>2</v>
          </cell>
          <cell r="I20" t="str">
            <v>19561</v>
          </cell>
        </row>
        <row r="20">
          <cell r="R20" t="str">
            <v>1</v>
          </cell>
        </row>
        <row r="20">
          <cell r="AC20">
            <v>0</v>
          </cell>
        </row>
        <row r="21">
          <cell r="A21" t="str">
            <v>赖翔</v>
          </cell>
          <cell r="B21" t="str">
            <v>工程部</v>
          </cell>
          <cell r="C21" t="str">
            <v>工程部</v>
          </cell>
          <cell r="D21" t="str">
            <v/>
          </cell>
          <cell r="E21" t="str">
            <v>网络工程师</v>
          </cell>
          <cell r="F21" t="str">
            <v>16752138561155641</v>
          </cell>
          <cell r="G21" t="str">
            <v>27</v>
          </cell>
          <cell r="H21" t="str">
            <v>8</v>
          </cell>
          <cell r="I21" t="str">
            <v>17646</v>
          </cell>
        </row>
        <row r="21">
          <cell r="R21" t="str">
            <v>2</v>
          </cell>
        </row>
        <row r="21">
          <cell r="AC21">
            <v>0</v>
          </cell>
        </row>
        <row r="22">
          <cell r="A22" t="str">
            <v>李克诚</v>
          </cell>
          <cell r="B22" t="str">
            <v>工程部</v>
          </cell>
          <cell r="C22" t="str">
            <v>工程部</v>
          </cell>
          <cell r="D22" t="str">
            <v/>
          </cell>
          <cell r="E22" t="str">
            <v>工程总监</v>
          </cell>
          <cell r="F22" t="str">
            <v>1706236203721151</v>
          </cell>
          <cell r="G22" t="str">
            <v>21</v>
          </cell>
          <cell r="H22" t="str">
            <v>9</v>
          </cell>
          <cell r="I22" t="str">
            <v>10671</v>
          </cell>
          <cell r="J22" t="str">
            <v>1</v>
          </cell>
          <cell r="K22" t="str">
            <v>25</v>
          </cell>
        </row>
        <row r="22">
          <cell r="N22" t="str">
            <v>1</v>
          </cell>
        </row>
        <row r="22">
          <cell r="AC22">
            <v>0</v>
          </cell>
        </row>
        <row r="23">
          <cell r="A23" t="str">
            <v>李龙剑</v>
          </cell>
          <cell r="B23" t="str">
            <v>工程部</v>
          </cell>
          <cell r="C23" t="str">
            <v>工程部</v>
          </cell>
          <cell r="D23" t="str">
            <v/>
          </cell>
          <cell r="E23" t="str">
            <v>运维工程师（武汉驻点）</v>
          </cell>
          <cell r="F23" t="str">
            <v>17034831009909650</v>
          </cell>
          <cell r="G23" t="str">
            <v>26</v>
          </cell>
          <cell r="H23" t="str">
            <v>5</v>
          </cell>
          <cell r="I23" t="str">
            <v>18857</v>
          </cell>
          <cell r="J23" t="str">
            <v>4</v>
          </cell>
          <cell r="K23" t="str">
            <v>15</v>
          </cell>
        </row>
        <row r="23">
          <cell r="AC23">
            <v>0</v>
          </cell>
        </row>
        <row r="24">
          <cell r="A24" t="str">
            <v>廖玉苗</v>
          </cell>
          <cell r="B24" t="str">
            <v>工程部</v>
          </cell>
          <cell r="C24" t="str">
            <v>工程部</v>
          </cell>
          <cell r="D24" t="str">
            <v/>
          </cell>
          <cell r="E24" t="str">
            <v>主管助理</v>
          </cell>
          <cell r="F24" t="str">
            <v>15880591427202813</v>
          </cell>
        </row>
        <row r="24">
          <cell r="H24" t="str">
            <v>6</v>
          </cell>
        </row>
        <row r="24">
          <cell r="S24" t="str">
            <v>24</v>
          </cell>
        </row>
        <row r="24">
          <cell r="AC24">
            <v>0</v>
          </cell>
        </row>
        <row r="25">
          <cell r="A25" t="str">
            <v>凌天（离职）</v>
          </cell>
          <cell r="B25" t="str">
            <v>未加入考勤组</v>
          </cell>
          <cell r="C25" t="str">
            <v>工程部</v>
          </cell>
          <cell r="D25" t="str">
            <v/>
          </cell>
          <cell r="E25" t="str">
            <v>网络工程师</v>
          </cell>
          <cell r="F25" t="str">
            <v>17001052156953876</v>
          </cell>
          <cell r="G25" t="str">
            <v>5</v>
          </cell>
          <cell r="H25" t="str">
            <v>6</v>
          </cell>
        </row>
        <row r="25">
          <cell r="Q25" t="str">
            <v>3</v>
          </cell>
          <cell r="R25" t="str">
            <v>2</v>
          </cell>
          <cell r="S25" t="str">
            <v>19</v>
          </cell>
        </row>
        <row r="25">
          <cell r="AC25">
            <v>0</v>
          </cell>
        </row>
        <row r="26">
          <cell r="A26" t="str">
            <v>罗艳刚</v>
          </cell>
          <cell r="B26" t="str">
            <v>工程部</v>
          </cell>
          <cell r="C26" t="str">
            <v>工程部</v>
          </cell>
          <cell r="D26" t="str">
            <v/>
          </cell>
          <cell r="E26" t="str">
            <v>运维工程师（成都驻点）</v>
          </cell>
          <cell r="F26" t="str">
            <v>16780856415633568</v>
          </cell>
          <cell r="G26" t="str">
            <v>21</v>
          </cell>
          <cell r="H26" t="str">
            <v>5</v>
          </cell>
          <cell r="I26" t="str">
            <v>6156</v>
          </cell>
        </row>
        <row r="26">
          <cell r="Q26" t="str">
            <v>8</v>
          </cell>
          <cell r="R26" t="str">
            <v>3</v>
          </cell>
          <cell r="S26" t="str">
            <v>6</v>
          </cell>
        </row>
        <row r="26">
          <cell r="AC26">
            <v>0</v>
          </cell>
        </row>
        <row r="27">
          <cell r="A27" t="str">
            <v>罗勇军</v>
          </cell>
          <cell r="B27" t="str">
            <v>工程部</v>
          </cell>
          <cell r="C27" t="str">
            <v>工程部</v>
          </cell>
          <cell r="D27" t="str">
            <v/>
          </cell>
          <cell r="E27" t="str">
            <v>运维工程师（成都驻点）</v>
          </cell>
          <cell r="F27" t="str">
            <v>16908878546251854</v>
          </cell>
        </row>
        <row r="27">
          <cell r="H27" t="str">
            <v>6</v>
          </cell>
        </row>
        <row r="27">
          <cell r="S27" t="str">
            <v>24</v>
          </cell>
        </row>
        <row r="27">
          <cell r="AC27">
            <v>0</v>
          </cell>
        </row>
        <row r="28">
          <cell r="A28" t="str">
            <v>马晨宇</v>
          </cell>
          <cell r="B28" t="str">
            <v>工程部</v>
          </cell>
          <cell r="C28" t="str">
            <v>工程部</v>
          </cell>
          <cell r="D28" t="str">
            <v/>
          </cell>
          <cell r="E28" t="str">
            <v>网络工程师</v>
          </cell>
          <cell r="F28" t="str">
            <v>16758375095883038</v>
          </cell>
          <cell r="G28" t="str">
            <v>26</v>
          </cell>
        </row>
        <row r="28">
          <cell r="I28" t="str">
            <v>6835</v>
          </cell>
          <cell r="J28" t="str">
            <v>1</v>
          </cell>
          <cell r="K28" t="str">
            <v>3</v>
          </cell>
        </row>
        <row r="28">
          <cell r="Q28" t="str">
            <v>1</v>
          </cell>
          <cell r="R28" t="str">
            <v>15</v>
          </cell>
          <cell r="S28" t="str">
            <v>4</v>
          </cell>
        </row>
        <row r="28">
          <cell r="AC28">
            <v>0</v>
          </cell>
        </row>
        <row r="29">
          <cell r="A29" t="str">
            <v>潘洪波</v>
          </cell>
          <cell r="B29" t="str">
            <v>工程部</v>
          </cell>
          <cell r="C29" t="str">
            <v>工程部</v>
          </cell>
          <cell r="D29" t="str">
            <v/>
          </cell>
          <cell r="E29" t="str">
            <v>运维工程师（武汉驻点）</v>
          </cell>
          <cell r="F29" t="str">
            <v>16809515721689043</v>
          </cell>
          <cell r="G29" t="str">
            <v>24</v>
          </cell>
          <cell r="H29" t="str">
            <v>6</v>
          </cell>
          <cell r="I29" t="str">
            <v>16052</v>
          </cell>
        </row>
        <row r="29">
          <cell r="AC29">
            <v>0</v>
          </cell>
        </row>
        <row r="30">
          <cell r="A30" t="str">
            <v>桑本铖（离职）</v>
          </cell>
          <cell r="B30" t="str">
            <v>未加入考勤组</v>
          </cell>
          <cell r="C30" t="str">
            <v>工程部</v>
          </cell>
          <cell r="D30" t="str">
            <v/>
          </cell>
          <cell r="E30" t="str">
            <v>网络工程师</v>
          </cell>
          <cell r="F30" t="str">
            <v>17113345587926309</v>
          </cell>
          <cell r="G30" t="str">
            <v>1</v>
          </cell>
        </row>
        <row r="30">
          <cell r="AC30">
            <v>0</v>
          </cell>
        </row>
        <row r="31">
          <cell r="A31" t="str">
            <v>肖添赢</v>
          </cell>
          <cell r="B31" t="str">
            <v>工程部</v>
          </cell>
          <cell r="C31" t="str">
            <v>工程部</v>
          </cell>
          <cell r="D31" t="str">
            <v/>
          </cell>
          <cell r="E31" t="str">
            <v>工程主管</v>
          </cell>
          <cell r="F31" t="str">
            <v>15918367788347225</v>
          </cell>
          <cell r="G31" t="str">
            <v>17</v>
          </cell>
          <cell r="H31" t="str">
            <v>9</v>
          </cell>
          <cell r="I31" t="str">
            <v>1442</v>
          </cell>
          <cell r="J31" t="str">
            <v>4</v>
          </cell>
          <cell r="K31" t="str">
            <v>12</v>
          </cell>
        </row>
        <row r="31">
          <cell r="Q31" t="str">
            <v>3</v>
          </cell>
          <cell r="R31" t="str">
            <v>10</v>
          </cell>
          <cell r="S31" t="str">
            <v>4</v>
          </cell>
        </row>
        <row r="31">
          <cell r="Y31" t="str">
            <v>1</v>
          </cell>
        </row>
        <row r="31">
          <cell r="AC31">
            <v>0</v>
          </cell>
        </row>
        <row r="32">
          <cell r="A32" t="str">
            <v>谢江</v>
          </cell>
          <cell r="B32" t="str">
            <v>工程部</v>
          </cell>
          <cell r="C32" t="str">
            <v>工程部</v>
          </cell>
          <cell r="D32" t="str">
            <v/>
          </cell>
          <cell r="E32" t="str">
            <v>网络工程师</v>
          </cell>
          <cell r="F32" t="str">
            <v>16417780499853735</v>
          </cell>
          <cell r="G32" t="str">
            <v>26</v>
          </cell>
          <cell r="H32" t="str">
            <v>6</v>
          </cell>
          <cell r="I32" t="str">
            <v>16935</v>
          </cell>
        </row>
        <row r="32">
          <cell r="AC32">
            <v>0</v>
          </cell>
        </row>
        <row r="33">
          <cell r="A33" t="str">
            <v>颜煌碧</v>
          </cell>
          <cell r="B33" t="str">
            <v>工程部</v>
          </cell>
          <cell r="C33" t="str">
            <v>工程部</v>
          </cell>
          <cell r="D33" t="str">
            <v/>
          </cell>
          <cell r="E33" t="str">
            <v>网络工程师</v>
          </cell>
          <cell r="F33" t="str">
            <v>17138652013969466</v>
          </cell>
          <cell r="G33" t="str">
            <v>7</v>
          </cell>
        </row>
        <row r="33">
          <cell r="I33" t="str">
            <v>2947</v>
          </cell>
        </row>
        <row r="33">
          <cell r="AC33">
            <v>0</v>
          </cell>
        </row>
        <row r="34">
          <cell r="A34" t="str">
            <v>杨树</v>
          </cell>
          <cell r="B34" t="str">
            <v>工程部</v>
          </cell>
          <cell r="C34" t="str">
            <v>工程部</v>
          </cell>
          <cell r="D34" t="str">
            <v/>
          </cell>
          <cell r="E34" t="str">
            <v>主管助理</v>
          </cell>
          <cell r="F34" t="str">
            <v>15537446734998507</v>
          </cell>
          <cell r="G34" t="str">
            <v>13</v>
          </cell>
          <cell r="H34" t="str">
            <v>5</v>
          </cell>
          <cell r="I34" t="str">
            <v>558</v>
          </cell>
          <cell r="J34" t="str">
            <v>3</v>
          </cell>
          <cell r="K34" t="str">
            <v>3</v>
          </cell>
        </row>
        <row r="34">
          <cell r="R34" t="str">
            <v>11</v>
          </cell>
          <cell r="S34" t="str">
            <v>13</v>
          </cell>
        </row>
        <row r="34">
          <cell r="AC34">
            <v>0</v>
          </cell>
        </row>
        <row r="35">
          <cell r="A35" t="str">
            <v>姚晨阳</v>
          </cell>
          <cell r="B35" t="str">
            <v>工程部</v>
          </cell>
          <cell r="C35" t="str">
            <v>工程部</v>
          </cell>
          <cell r="D35" t="str">
            <v/>
          </cell>
          <cell r="E35" t="str">
            <v>网络工程师</v>
          </cell>
          <cell r="F35" t="str">
            <v>17001137456741664</v>
          </cell>
          <cell r="G35" t="str">
            <v>17</v>
          </cell>
          <cell r="H35" t="str">
            <v>6</v>
          </cell>
          <cell r="I35" t="str">
            <v>4290</v>
          </cell>
          <cell r="J35" t="str">
            <v>1</v>
          </cell>
          <cell r="K35" t="str">
            <v>4</v>
          </cell>
          <cell r="L35" t="str">
            <v>1</v>
          </cell>
          <cell r="M35" t="str">
            <v>45</v>
          </cell>
          <cell r="N35" t="str">
            <v>1</v>
          </cell>
        </row>
        <row r="35">
          <cell r="Q35" t="str">
            <v>3</v>
          </cell>
          <cell r="R35" t="str">
            <v>6</v>
          </cell>
          <cell r="S35" t="str">
            <v>9</v>
          </cell>
        </row>
        <row r="35">
          <cell r="AC35">
            <v>0</v>
          </cell>
        </row>
        <row r="36">
          <cell r="A36" t="str">
            <v>余峰</v>
          </cell>
          <cell r="B36" t="str">
            <v>工程部</v>
          </cell>
          <cell r="C36" t="str">
            <v>工程部</v>
          </cell>
          <cell r="D36" t="str">
            <v/>
          </cell>
          <cell r="E36" t="str">
            <v>网络工程师</v>
          </cell>
          <cell r="F36" t="str">
            <v>15647071391308433</v>
          </cell>
          <cell r="G36" t="str">
            <v>24</v>
          </cell>
          <cell r="H36" t="str">
            <v>9</v>
          </cell>
          <cell r="I36" t="str">
            <v>15616</v>
          </cell>
        </row>
        <row r="36">
          <cell r="AC36">
            <v>0</v>
          </cell>
        </row>
        <row r="37">
          <cell r="A37" t="str">
            <v>张宸</v>
          </cell>
          <cell r="B37" t="str">
            <v>工程部</v>
          </cell>
          <cell r="C37" t="str">
            <v>工程部</v>
          </cell>
          <cell r="D37" t="str">
            <v/>
          </cell>
          <cell r="E37" t="str">
            <v>运维工程师（武汉驻点）</v>
          </cell>
          <cell r="F37" t="str">
            <v>17034831506449279</v>
          </cell>
          <cell r="G37" t="str">
            <v>27</v>
          </cell>
          <cell r="H37" t="str">
            <v>5</v>
          </cell>
          <cell r="I37" t="str">
            <v>20555</v>
          </cell>
        </row>
        <row r="37">
          <cell r="AC37">
            <v>0</v>
          </cell>
        </row>
        <row r="38">
          <cell r="A38" t="str">
            <v>周蒙达</v>
          </cell>
          <cell r="B38" t="str">
            <v>工程部</v>
          </cell>
          <cell r="C38" t="str">
            <v>工程部</v>
          </cell>
          <cell r="D38" t="str">
            <v/>
          </cell>
          <cell r="E38" t="str">
            <v>网络工程师</v>
          </cell>
          <cell r="F38" t="str">
            <v>16568975948978407</v>
          </cell>
          <cell r="G38" t="str">
            <v>27</v>
          </cell>
          <cell r="H38" t="str">
            <v>4</v>
          </cell>
          <cell r="I38" t="str">
            <v>12264</v>
          </cell>
        </row>
        <row r="38">
          <cell r="Q38" t="str">
            <v>11</v>
          </cell>
          <cell r="R38" t="str">
            <v>1</v>
          </cell>
        </row>
        <row r="38">
          <cell r="AC38">
            <v>0</v>
          </cell>
        </row>
        <row r="39">
          <cell r="A39" t="str">
            <v>周逸晋</v>
          </cell>
          <cell r="B39" t="str">
            <v>工程部</v>
          </cell>
          <cell r="C39" t="str">
            <v>工程部</v>
          </cell>
          <cell r="D39" t="str">
            <v/>
          </cell>
          <cell r="E39" t="str">
            <v>网络工程师</v>
          </cell>
          <cell r="F39" t="str">
            <v>16911137641783295</v>
          </cell>
          <cell r="G39" t="str">
            <v>27</v>
          </cell>
          <cell r="H39" t="str">
            <v>6</v>
          </cell>
          <cell r="I39" t="str">
            <v>13669</v>
          </cell>
          <cell r="J39" t="str">
            <v>10</v>
          </cell>
          <cell r="K39" t="str">
            <v>96</v>
          </cell>
        </row>
        <row r="39">
          <cell r="Q39" t="str">
            <v>1</v>
          </cell>
          <cell r="R39" t="str">
            <v>4</v>
          </cell>
          <cell r="S39" t="str">
            <v>1</v>
          </cell>
        </row>
        <row r="39">
          <cell r="AC39">
            <v>0</v>
          </cell>
        </row>
        <row r="40">
          <cell r="A40" t="str">
            <v>祝如松</v>
          </cell>
          <cell r="B40" t="str">
            <v>工程部</v>
          </cell>
          <cell r="C40" t="str">
            <v>工程部</v>
          </cell>
          <cell r="D40" t="str">
            <v/>
          </cell>
          <cell r="E40" t="str">
            <v>网络工程师</v>
          </cell>
          <cell r="F40" t="str">
            <v>16206126825239151</v>
          </cell>
          <cell r="G40" t="str">
            <v>30</v>
          </cell>
          <cell r="H40" t="str">
            <v>5</v>
          </cell>
          <cell r="I40" t="str">
            <v>16962</v>
          </cell>
          <cell r="J40" t="str">
            <v>1</v>
          </cell>
          <cell r="K40" t="str">
            <v>5</v>
          </cell>
        </row>
        <row r="40">
          <cell r="R40" t="str">
            <v>4</v>
          </cell>
        </row>
        <row r="40">
          <cell r="AC40">
            <v>0</v>
          </cell>
        </row>
        <row r="41">
          <cell r="A41" t="str">
            <v>邹海金</v>
          </cell>
          <cell r="B41" t="str">
            <v>工程部</v>
          </cell>
          <cell r="C41" t="str">
            <v>工程部</v>
          </cell>
          <cell r="D41" t="str">
            <v/>
          </cell>
          <cell r="E41" t="str">
            <v>网络工程师</v>
          </cell>
          <cell r="F41" t="str">
            <v>16994123152729205</v>
          </cell>
          <cell r="G41" t="str">
            <v>28</v>
          </cell>
          <cell r="H41" t="str">
            <v>3</v>
          </cell>
          <cell r="I41" t="str">
            <v>17889</v>
          </cell>
        </row>
        <row r="41">
          <cell r="R41" t="str">
            <v>4</v>
          </cell>
          <cell r="S41" t="str">
            <v>2</v>
          </cell>
        </row>
        <row r="41">
          <cell r="AC41">
            <v>0</v>
          </cell>
        </row>
        <row r="42">
          <cell r="A42" t="str">
            <v>刘依龙</v>
          </cell>
          <cell r="B42" t="str">
            <v>内勤人员</v>
          </cell>
          <cell r="C42" t="str">
            <v>供应管理部</v>
          </cell>
          <cell r="D42" t="str">
            <v/>
          </cell>
          <cell r="E42" t="str">
            <v>采购管理</v>
          </cell>
          <cell r="F42" t="str">
            <v>17044239215164953</v>
          </cell>
          <cell r="G42" t="str">
            <v>21</v>
          </cell>
        </row>
        <row r="42">
          <cell r="I42" t="str">
            <v>10386</v>
          </cell>
        </row>
        <row r="42">
          <cell r="AB42" t="str">
            <v>8</v>
          </cell>
          <cell r="AC42">
            <v>1</v>
          </cell>
        </row>
        <row r="43">
          <cell r="A43" t="str">
            <v>严欣琳</v>
          </cell>
          <cell r="B43" t="str">
            <v>内勤人员</v>
          </cell>
          <cell r="C43" t="str">
            <v>供应管理部</v>
          </cell>
          <cell r="D43" t="str">
            <v/>
          </cell>
          <cell r="E43" t="str">
            <v>文员</v>
          </cell>
          <cell r="F43" t="str">
            <v>16618529501101983</v>
          </cell>
          <cell r="G43" t="str">
            <v>22</v>
          </cell>
        </row>
        <row r="43">
          <cell r="I43" t="str">
            <v>10155</v>
          </cell>
        </row>
        <row r="43">
          <cell r="Y43" t="str">
            <v>1</v>
          </cell>
        </row>
        <row r="43">
          <cell r="AC43">
            <v>0</v>
          </cell>
        </row>
        <row r="44">
          <cell r="A44" t="str">
            <v>郑养冰</v>
          </cell>
          <cell r="B44" t="str">
            <v>内勤人员</v>
          </cell>
          <cell r="C44" t="str">
            <v>供应管理部</v>
          </cell>
          <cell r="D44" t="str">
            <v/>
          </cell>
          <cell r="E44" t="str">
            <v>仓库管理员</v>
          </cell>
          <cell r="F44" t="str">
            <v>16982915344533032</v>
          </cell>
          <cell r="G44" t="str">
            <v>22</v>
          </cell>
        </row>
        <row r="44">
          <cell r="I44" t="str">
            <v>11245</v>
          </cell>
        </row>
        <row r="44">
          <cell r="AB44" t="str">
            <v>8</v>
          </cell>
          <cell r="AC44">
            <v>1</v>
          </cell>
        </row>
        <row r="45">
          <cell r="A45" t="str">
            <v>陶晋</v>
          </cell>
          <cell r="B45" t="str">
            <v>未加入考勤组</v>
          </cell>
          <cell r="C45" t="str">
            <v>观察员</v>
          </cell>
          <cell r="D45" t="str">
            <v/>
          </cell>
          <cell r="E45" t="str">
            <v>观察员</v>
          </cell>
          <cell r="F45" t="str">
            <v>04686954181220245</v>
          </cell>
        </row>
        <row r="45">
          <cell r="AC45">
            <v>0</v>
          </cell>
        </row>
        <row r="46">
          <cell r="A46" t="str">
            <v>陶琦</v>
          </cell>
          <cell r="B46" t="str">
            <v>未加入考勤组</v>
          </cell>
          <cell r="C46" t="str">
            <v>观察员</v>
          </cell>
          <cell r="D46" t="str">
            <v/>
          </cell>
          <cell r="E46" t="str">
            <v/>
          </cell>
          <cell r="F46" t="str">
            <v>08554325331223792</v>
          </cell>
        </row>
        <row r="46">
          <cell r="AC46">
            <v>0</v>
          </cell>
        </row>
        <row r="47">
          <cell r="A47" t="str">
            <v>王冬梅</v>
          </cell>
          <cell r="B47" t="str">
            <v>未加入考勤组</v>
          </cell>
          <cell r="C47" t="str">
            <v>观察员</v>
          </cell>
          <cell r="D47" t="str">
            <v/>
          </cell>
          <cell r="E47" t="str">
            <v/>
          </cell>
          <cell r="F47" t="str">
            <v>092535084729100324</v>
          </cell>
        </row>
        <row r="47">
          <cell r="AC47">
            <v>0</v>
          </cell>
        </row>
        <row r="48">
          <cell r="A48" t="str">
            <v>陈素洁（离职）</v>
          </cell>
          <cell r="B48" t="str">
            <v>未加入考勤组</v>
          </cell>
          <cell r="C48" t="str">
            <v>客服部</v>
          </cell>
          <cell r="D48" t="str">
            <v/>
          </cell>
          <cell r="E48" t="str">
            <v>客服专员</v>
          </cell>
          <cell r="F48" t="str">
            <v>17031293564776523</v>
          </cell>
          <cell r="G48" t="str">
            <v>17</v>
          </cell>
          <cell r="H48" t="str">
            <v>11</v>
          </cell>
          <cell r="I48" t="str">
            <v>8565</v>
          </cell>
        </row>
        <row r="48">
          <cell r="AB48" t="str">
            <v>15</v>
          </cell>
          <cell r="AC48">
            <v>1.875</v>
          </cell>
        </row>
        <row r="49">
          <cell r="A49" t="str">
            <v>齐蔓青</v>
          </cell>
          <cell r="B49" t="str">
            <v>客服</v>
          </cell>
          <cell r="C49" t="str">
            <v>客服部</v>
          </cell>
          <cell r="D49" t="str">
            <v/>
          </cell>
          <cell r="E49" t="str">
            <v>客服专员</v>
          </cell>
          <cell r="F49" t="str">
            <v>17096082657702316</v>
          </cell>
          <cell r="G49" t="str">
            <v>24</v>
          </cell>
          <cell r="H49" t="str">
            <v>6</v>
          </cell>
          <cell r="I49" t="str">
            <v>11604</v>
          </cell>
          <cell r="J49" t="str">
            <v>1</v>
          </cell>
          <cell r="K49" t="str">
            <v>1</v>
          </cell>
        </row>
        <row r="49">
          <cell r="O49" t="str">
            <v>1</v>
          </cell>
          <cell r="P49" t="str">
            <v>178</v>
          </cell>
        </row>
        <row r="49">
          <cell r="AC49">
            <v>0</v>
          </cell>
        </row>
        <row r="50">
          <cell r="A50" t="str">
            <v>沈冬春（离职）</v>
          </cell>
          <cell r="B50" t="str">
            <v>未加入考勤组</v>
          </cell>
          <cell r="C50" t="str">
            <v>客服部</v>
          </cell>
          <cell r="D50" t="str">
            <v/>
          </cell>
          <cell r="E50" t="str">
            <v>客服经理</v>
          </cell>
          <cell r="F50" t="str">
            <v>17034736554284128</v>
          </cell>
          <cell r="G50" t="str">
            <v>12</v>
          </cell>
          <cell r="H50" t="str">
            <v>5</v>
          </cell>
          <cell r="I50" t="str">
            <v>5206</v>
          </cell>
        </row>
        <row r="50">
          <cell r="R50" t="str">
            <v>1</v>
          </cell>
        </row>
        <row r="50">
          <cell r="AB50" t="str">
            <v>19</v>
          </cell>
          <cell r="AC50">
            <v>2.375</v>
          </cell>
        </row>
        <row r="51">
          <cell r="A51" t="str">
            <v>孙倩</v>
          </cell>
          <cell r="B51" t="str">
            <v>客服</v>
          </cell>
          <cell r="C51" t="str">
            <v>客服部</v>
          </cell>
          <cell r="D51" t="str">
            <v/>
          </cell>
          <cell r="E51" t="str">
            <v>客服专员</v>
          </cell>
          <cell r="F51" t="str">
            <v>17032256006763289</v>
          </cell>
          <cell r="G51" t="str">
            <v>24</v>
          </cell>
          <cell r="H51" t="str">
            <v>7</v>
          </cell>
          <cell r="I51" t="str">
            <v>11808</v>
          </cell>
        </row>
        <row r="51">
          <cell r="O51" t="str">
            <v>3</v>
          </cell>
          <cell r="P51" t="str">
            <v>300</v>
          </cell>
        </row>
        <row r="51">
          <cell r="AC51">
            <v>0</v>
          </cell>
        </row>
        <row r="52">
          <cell r="A52" t="str">
            <v>汪雪琴</v>
          </cell>
          <cell r="B52" t="str">
            <v>客服</v>
          </cell>
          <cell r="C52" t="str">
            <v>客服部</v>
          </cell>
          <cell r="D52" t="str">
            <v/>
          </cell>
          <cell r="E52" t="str">
            <v>客服专员</v>
          </cell>
          <cell r="F52" t="str">
            <v>17091746877802639</v>
          </cell>
          <cell r="G52" t="str">
            <v>24</v>
          </cell>
          <cell r="H52" t="str">
            <v>6</v>
          </cell>
          <cell r="I52" t="str">
            <v>11760</v>
          </cell>
        </row>
        <row r="52">
          <cell r="AC52">
            <v>0</v>
          </cell>
        </row>
        <row r="53">
          <cell r="A53" t="str">
            <v>王烁培（离职）</v>
          </cell>
          <cell r="B53" t="str">
            <v>未加入考勤组</v>
          </cell>
          <cell r="C53" t="str">
            <v>客服部</v>
          </cell>
          <cell r="D53" t="str">
            <v/>
          </cell>
          <cell r="E53" t="str">
            <v>客服专员</v>
          </cell>
          <cell r="F53" t="str">
            <v>17018323398464558</v>
          </cell>
          <cell r="G53" t="str">
            <v>1</v>
          </cell>
        </row>
        <row r="53">
          <cell r="AC53">
            <v>0</v>
          </cell>
        </row>
        <row r="54">
          <cell r="A54" t="str">
            <v>吴文凯</v>
          </cell>
          <cell r="B54" t="str">
            <v>客服</v>
          </cell>
          <cell r="C54" t="str">
            <v>客服部</v>
          </cell>
          <cell r="D54" t="str">
            <v/>
          </cell>
          <cell r="E54" t="str">
            <v>客服专员</v>
          </cell>
          <cell r="F54" t="str">
            <v>17032247511094015</v>
          </cell>
          <cell r="G54" t="str">
            <v>23</v>
          </cell>
          <cell r="H54" t="str">
            <v>8</v>
          </cell>
          <cell r="I54" t="str">
            <v>10768</v>
          </cell>
        </row>
        <row r="54">
          <cell r="AC54">
            <v>0</v>
          </cell>
        </row>
        <row r="55">
          <cell r="A55" t="str">
            <v>余晶晶</v>
          </cell>
          <cell r="B55" t="str">
            <v>客服</v>
          </cell>
          <cell r="C55" t="str">
            <v>客服部</v>
          </cell>
          <cell r="D55" t="str">
            <v/>
          </cell>
          <cell r="E55" t="str">
            <v>稽核专员</v>
          </cell>
          <cell r="F55" t="str">
            <v>16774607585196748</v>
          </cell>
          <cell r="G55" t="str">
            <v>20.5</v>
          </cell>
          <cell r="H55" t="str">
            <v>9</v>
          </cell>
          <cell r="I55" t="str">
            <v>7193</v>
          </cell>
        </row>
        <row r="55">
          <cell r="R55" t="str">
            <v>2</v>
          </cell>
          <cell r="S55" t="str">
            <v>1</v>
          </cell>
        </row>
        <row r="55">
          <cell r="Y55" t="str">
            <v>4</v>
          </cell>
        </row>
        <row r="55">
          <cell r="AB55" t="str">
            <v>8</v>
          </cell>
          <cell r="AC55">
            <v>1</v>
          </cell>
        </row>
        <row r="56">
          <cell r="A56" t="str">
            <v>袁彩云</v>
          </cell>
          <cell r="B56" t="str">
            <v>内勤人员</v>
          </cell>
          <cell r="C56" t="str">
            <v>人事行政部</v>
          </cell>
          <cell r="D56" t="str">
            <v/>
          </cell>
          <cell r="E56" t="str">
            <v>行政人事专员</v>
          </cell>
          <cell r="F56" t="str">
            <v>16974437934114212</v>
          </cell>
          <cell r="G56" t="str">
            <v>18</v>
          </cell>
        </row>
        <row r="56">
          <cell r="I56" t="str">
            <v>8803</v>
          </cell>
          <cell r="J56" t="str">
            <v>2</v>
          </cell>
          <cell r="K56" t="str">
            <v>7</v>
          </cell>
        </row>
        <row r="56">
          <cell r="U56" t="str">
            <v>0.83</v>
          </cell>
        </row>
        <row r="56">
          <cell r="AA56" t="str">
            <v>1</v>
          </cell>
          <cell r="AB56" t="str">
            <v>24</v>
          </cell>
          <cell r="AC56">
            <v>3</v>
          </cell>
        </row>
        <row r="57">
          <cell r="A57" t="str">
            <v>郑逸群</v>
          </cell>
          <cell r="B57" t="str">
            <v>内勤人员</v>
          </cell>
          <cell r="C57" t="str">
            <v>人事行政部</v>
          </cell>
          <cell r="D57" t="str">
            <v/>
          </cell>
          <cell r="E57" t="str">
            <v>人事</v>
          </cell>
          <cell r="F57" t="str">
            <v>16883536711533640</v>
          </cell>
          <cell r="G57" t="str">
            <v>7</v>
          </cell>
        </row>
        <row r="57">
          <cell r="I57" t="str">
            <v>2910</v>
          </cell>
        </row>
        <row r="57">
          <cell r="S57" t="str">
            <v>13</v>
          </cell>
        </row>
        <row r="57">
          <cell r="AB57" t="str">
            <v>24</v>
          </cell>
          <cell r="AC57">
            <v>3</v>
          </cell>
        </row>
        <row r="58">
          <cell r="A58" t="str">
            <v>邓敏敏</v>
          </cell>
          <cell r="B58" t="str">
            <v>市场营销部</v>
          </cell>
          <cell r="C58" t="str">
            <v>市场营销部</v>
          </cell>
          <cell r="D58" t="str">
            <v/>
          </cell>
          <cell r="E58" t="str">
            <v>业务经理</v>
          </cell>
          <cell r="F58" t="str">
            <v>16990723683869015</v>
          </cell>
          <cell r="G58" t="str">
            <v>21</v>
          </cell>
        </row>
        <row r="58">
          <cell r="I58" t="str">
            <v>8215</v>
          </cell>
        </row>
        <row r="58">
          <cell r="Q58" t="str">
            <v>2</v>
          </cell>
          <cell r="R58" t="str">
            <v>2</v>
          </cell>
        </row>
        <row r="58">
          <cell r="AB58" t="str">
            <v>13</v>
          </cell>
          <cell r="AC58">
            <v>1.625</v>
          </cell>
        </row>
        <row r="59">
          <cell r="A59" t="str">
            <v>胡林林</v>
          </cell>
          <cell r="B59" t="str">
            <v>市场营销部</v>
          </cell>
          <cell r="C59" t="str">
            <v>市场营销部</v>
          </cell>
          <cell r="D59" t="str">
            <v/>
          </cell>
          <cell r="E59" t="str">
            <v>业务经理</v>
          </cell>
          <cell r="F59" t="str">
            <v>17097887588087593</v>
          </cell>
          <cell r="G59" t="str">
            <v>22</v>
          </cell>
        </row>
        <row r="59">
          <cell r="I59" t="str">
            <v>11202</v>
          </cell>
        </row>
        <row r="59">
          <cell r="T59" t="str">
            <v>5</v>
          </cell>
        </row>
        <row r="59">
          <cell r="AC59">
            <v>0</v>
          </cell>
        </row>
        <row r="60">
          <cell r="A60" t="str">
            <v>李银港</v>
          </cell>
          <cell r="B60" t="str">
            <v>市场营销部</v>
          </cell>
          <cell r="C60" t="str">
            <v>市场营销部</v>
          </cell>
          <cell r="D60" t="str">
            <v/>
          </cell>
          <cell r="E60" t="str">
            <v>业务经理</v>
          </cell>
          <cell r="F60" t="str">
            <v>17120219389223696</v>
          </cell>
          <cell r="G60" t="str">
            <v>21</v>
          </cell>
        </row>
        <row r="60">
          <cell r="I60" t="str">
            <v>10629</v>
          </cell>
        </row>
        <row r="60">
          <cell r="AC60">
            <v>0</v>
          </cell>
        </row>
        <row r="61">
          <cell r="A61" t="str">
            <v>孙俊彦</v>
          </cell>
          <cell r="B61" t="str">
            <v>市场营销部</v>
          </cell>
          <cell r="C61" t="str">
            <v>市场营销部</v>
          </cell>
          <cell r="D61" t="str">
            <v/>
          </cell>
          <cell r="E61" t="str">
            <v>业务经理</v>
          </cell>
          <cell r="F61" t="str">
            <v>1711351831917176</v>
          </cell>
          <cell r="G61" t="str">
            <v>19</v>
          </cell>
        </row>
        <row r="61">
          <cell r="I61" t="str">
            <v>8119</v>
          </cell>
          <cell r="J61" t="str">
            <v>2</v>
          </cell>
          <cell r="K61" t="str">
            <v>44</v>
          </cell>
        </row>
        <row r="61">
          <cell r="Q61" t="str">
            <v>3</v>
          </cell>
          <cell r="R61" t="str">
            <v>3</v>
          </cell>
          <cell r="S61" t="str">
            <v>1</v>
          </cell>
          <cell r="T61" t="str">
            <v>4</v>
          </cell>
        </row>
        <row r="61">
          <cell r="X61" t="str">
            <v>2</v>
          </cell>
        </row>
        <row r="61">
          <cell r="AC61">
            <v>0</v>
          </cell>
        </row>
        <row r="62">
          <cell r="A62" t="str">
            <v>汤凯</v>
          </cell>
          <cell r="B62" t="str">
            <v>市场营销部</v>
          </cell>
          <cell r="C62" t="str">
            <v>市场营销部</v>
          </cell>
          <cell r="D62" t="str">
            <v/>
          </cell>
          <cell r="E62" t="str">
            <v>业务经理</v>
          </cell>
          <cell r="F62" t="str">
            <v>0841051032881163</v>
          </cell>
          <cell r="G62" t="str">
            <v>22</v>
          </cell>
        </row>
        <row r="62">
          <cell r="I62" t="str">
            <v>9886</v>
          </cell>
          <cell r="J62" t="str">
            <v>2</v>
          </cell>
          <cell r="K62" t="str">
            <v>3</v>
          </cell>
        </row>
        <row r="62">
          <cell r="Q62" t="str">
            <v>2</v>
          </cell>
          <cell r="R62" t="str">
            <v>1</v>
          </cell>
        </row>
        <row r="62">
          <cell r="AC62">
            <v>0</v>
          </cell>
        </row>
        <row r="63">
          <cell r="A63" t="str">
            <v>王丽</v>
          </cell>
          <cell r="B63" t="str">
            <v>市场营销部</v>
          </cell>
          <cell r="C63" t="str">
            <v>市场营销部</v>
          </cell>
          <cell r="D63" t="str">
            <v/>
          </cell>
          <cell r="E63" t="str">
            <v>业务经理</v>
          </cell>
          <cell r="F63" t="str">
            <v>17102133651173434</v>
          </cell>
          <cell r="G63" t="str">
            <v>22</v>
          </cell>
        </row>
        <row r="63">
          <cell r="I63" t="str">
            <v>10971</v>
          </cell>
        </row>
        <row r="63">
          <cell r="AC63">
            <v>0</v>
          </cell>
        </row>
        <row r="64">
          <cell r="A64" t="str">
            <v>杨璐</v>
          </cell>
          <cell r="B64" t="str">
            <v>市场营销部</v>
          </cell>
          <cell r="C64" t="str">
            <v>市场营销部</v>
          </cell>
          <cell r="D64" t="str">
            <v/>
          </cell>
          <cell r="E64" t="str">
            <v>业务经理</v>
          </cell>
          <cell r="F64" t="str">
            <v>17096117189861270</v>
          </cell>
          <cell r="G64" t="str">
            <v>2</v>
          </cell>
        </row>
        <row r="64">
          <cell r="I64" t="str">
            <v>484</v>
          </cell>
        </row>
        <row r="64">
          <cell r="R64" t="str">
            <v>1</v>
          </cell>
          <cell r="S64" t="str">
            <v>20</v>
          </cell>
        </row>
        <row r="64">
          <cell r="AC64">
            <v>0</v>
          </cell>
        </row>
        <row r="65">
          <cell r="A65" t="str">
            <v>章杰</v>
          </cell>
          <cell r="B65" t="str">
            <v>市场营销部</v>
          </cell>
          <cell r="C65" t="str">
            <v>市场营销部</v>
          </cell>
          <cell r="D65" t="str">
            <v/>
          </cell>
          <cell r="E65" t="str">
            <v>业务经理</v>
          </cell>
          <cell r="F65" t="str">
            <v>16966577850757373</v>
          </cell>
          <cell r="G65" t="str">
            <v>21</v>
          </cell>
        </row>
        <row r="65">
          <cell r="I65" t="str">
            <v>9034</v>
          </cell>
          <cell r="J65" t="str">
            <v>2</v>
          </cell>
          <cell r="K65" t="str">
            <v>9</v>
          </cell>
          <cell r="L65" t="str">
            <v>1</v>
          </cell>
          <cell r="M65" t="str">
            <v>43</v>
          </cell>
        </row>
        <row r="65">
          <cell r="Q65" t="str">
            <v>1</v>
          </cell>
          <cell r="R65" t="str">
            <v>1</v>
          </cell>
          <cell r="S65" t="str">
            <v>2</v>
          </cell>
          <cell r="T65" t="str">
            <v>6</v>
          </cell>
        </row>
        <row r="65">
          <cell r="AB65" t="str">
            <v>3</v>
          </cell>
          <cell r="AC65">
            <v>0.375</v>
          </cell>
        </row>
        <row r="66">
          <cell r="A66" t="str">
            <v>张晓</v>
          </cell>
          <cell r="B66" t="str">
            <v>市场营销部</v>
          </cell>
          <cell r="C66" t="str">
            <v>市场营销部</v>
          </cell>
          <cell r="D66" t="str">
            <v/>
          </cell>
          <cell r="E66" t="str">
            <v>业务经理</v>
          </cell>
          <cell r="F66" t="str">
            <v>0210696312781107</v>
          </cell>
          <cell r="G66" t="str">
            <v>1</v>
          </cell>
        </row>
        <row r="66">
          <cell r="Q66" t="str">
            <v>1</v>
          </cell>
        </row>
        <row r="66">
          <cell r="S66" t="str">
            <v>21</v>
          </cell>
        </row>
        <row r="66">
          <cell r="AC66">
            <v>0</v>
          </cell>
        </row>
        <row r="67">
          <cell r="A67" t="str">
            <v>朱家银</v>
          </cell>
          <cell r="B67" t="str">
            <v>市场营销部</v>
          </cell>
          <cell r="C67" t="str">
            <v>市场营销部</v>
          </cell>
          <cell r="D67" t="str">
            <v/>
          </cell>
          <cell r="E67" t="str">
            <v>业务经理</v>
          </cell>
          <cell r="F67" t="str">
            <v>17102114654835643</v>
          </cell>
          <cell r="G67" t="str">
            <v>22</v>
          </cell>
        </row>
        <row r="67">
          <cell r="I67" t="str">
            <v>11291</v>
          </cell>
        </row>
        <row r="67">
          <cell r="AC67">
            <v>0</v>
          </cell>
        </row>
        <row r="68">
          <cell r="A68" t="str">
            <v>蔡文姬</v>
          </cell>
          <cell r="B68" t="str">
            <v>内勤人员</v>
          </cell>
          <cell r="C68" t="str">
            <v>总经办</v>
          </cell>
          <cell r="D68" t="str">
            <v/>
          </cell>
          <cell r="E68" t="str">
            <v>副总助理</v>
          </cell>
          <cell r="F68" t="str">
            <v>17054583651313080</v>
          </cell>
          <cell r="G68" t="str">
            <v>20</v>
          </cell>
        </row>
        <row r="68">
          <cell r="I68" t="str">
            <v>9475</v>
          </cell>
        </row>
        <row r="68">
          <cell r="AB68" t="str">
            <v>21</v>
          </cell>
          <cell r="AC68">
            <v>2.625</v>
          </cell>
        </row>
        <row r="69">
          <cell r="A69" t="str">
            <v>达钰洁</v>
          </cell>
          <cell r="B69" t="str">
            <v>内勤人员</v>
          </cell>
          <cell r="C69" t="str">
            <v>总经办</v>
          </cell>
          <cell r="D69" t="str">
            <v/>
          </cell>
          <cell r="E69" t="str">
            <v>副总助理</v>
          </cell>
          <cell r="F69" t="str">
            <v>17030584572791602</v>
          </cell>
          <cell r="G69" t="str">
            <v>22</v>
          </cell>
        </row>
        <row r="69">
          <cell r="I69" t="str">
            <v>10652</v>
          </cell>
        </row>
        <row r="69">
          <cell r="AC69">
            <v>0</v>
          </cell>
        </row>
        <row r="70">
          <cell r="A70" t="str">
            <v>丁琛琛</v>
          </cell>
          <cell r="B70" t="str">
            <v>未加入考勤组</v>
          </cell>
          <cell r="C70" t="str">
            <v>总经办</v>
          </cell>
          <cell r="D70" t="str">
            <v/>
          </cell>
          <cell r="E70" t="str">
            <v>总经理助理</v>
          </cell>
          <cell r="F70" t="str">
            <v>17014159149558597</v>
          </cell>
        </row>
        <row r="70">
          <cell r="AC70">
            <v>0</v>
          </cell>
        </row>
        <row r="71">
          <cell r="A71" t="str">
            <v>潘琳玲</v>
          </cell>
          <cell r="B71" t="str">
            <v>未加入考勤组</v>
          </cell>
          <cell r="C71" t="str">
            <v>总经办</v>
          </cell>
          <cell r="D71" t="str">
            <v/>
          </cell>
          <cell r="E71" t="str">
            <v>副总经理</v>
          </cell>
          <cell r="F71" t="str">
            <v>091923186428344119</v>
          </cell>
          <cell r="G71" t="str">
            <v>1</v>
          </cell>
        </row>
        <row r="71">
          <cell r="AC71">
            <v>0</v>
          </cell>
        </row>
        <row r="72">
          <cell r="A72" t="str">
            <v>陶耀斌</v>
          </cell>
          <cell r="B72" t="str">
            <v>未加入考勤组</v>
          </cell>
          <cell r="C72" t="str">
            <v/>
          </cell>
          <cell r="D72" t="str">
            <v/>
          </cell>
          <cell r="E72" t="str">
            <v>总经理</v>
          </cell>
          <cell r="F72" t="str">
            <v>manager6080</v>
          </cell>
          <cell r="G72" t="str">
            <v>1</v>
          </cell>
        </row>
        <row r="72">
          <cell r="AC72">
            <v>0</v>
          </cell>
        </row>
        <row r="73">
          <cell r="A73" t="str">
            <v>陶耀文</v>
          </cell>
          <cell r="B73" t="str">
            <v>未加入考勤组</v>
          </cell>
          <cell r="C73" t="str">
            <v>总经办</v>
          </cell>
          <cell r="D73" t="str">
            <v/>
          </cell>
          <cell r="E73" t="str">
            <v>副总经理</v>
          </cell>
          <cell r="F73" t="str">
            <v>021563152138057597</v>
          </cell>
        </row>
        <row r="73">
          <cell r="AC7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5"/>
  <sheetViews>
    <sheetView tabSelected="1" workbookViewId="0">
      <pane xSplit="2" ySplit="3" topLeftCell="F4" activePane="bottomRight" state="frozen"/>
      <selection/>
      <selection pane="topRight"/>
      <selection pane="bottomLeft"/>
      <selection pane="bottomRight" activeCell="V15" sqref="V15"/>
    </sheetView>
  </sheetViews>
  <sheetFormatPr defaultColWidth="9" defaultRowHeight="13.5"/>
  <cols>
    <col min="1" max="1" width="5.25833333333333" style="49" customWidth="1"/>
    <col min="3" max="3" width="11.125" style="49" customWidth="1"/>
    <col min="4" max="4" width="13.875" customWidth="1"/>
    <col min="5" max="5" width="22.375" customWidth="1"/>
    <col min="6" max="6" width="21.625" customWidth="1"/>
    <col min="7" max="7" width="22.7583333333333" customWidth="1"/>
    <col min="8" max="9" width="13" style="49" customWidth="1"/>
    <col min="10" max="10" width="11.2583333333333" style="49" customWidth="1"/>
    <col min="11" max="11" width="13" style="49" customWidth="1"/>
    <col min="12" max="12" width="11.125" style="49" customWidth="1"/>
    <col min="13" max="13" width="12.875" style="49" customWidth="1"/>
    <col min="14" max="14" width="13" style="49" customWidth="1"/>
    <col min="15" max="16" width="9.25833333333333" style="49" customWidth="1"/>
    <col min="17" max="17" width="9.25833333333333" style="112" customWidth="1"/>
    <col min="18" max="18" width="13" style="112" customWidth="1"/>
    <col min="19" max="20" width="13" style="113" customWidth="1"/>
    <col min="21" max="21" width="13.625" style="113" customWidth="1"/>
    <col min="22" max="22" width="10.625" style="113" customWidth="1"/>
    <col min="23" max="23" width="10.5" style="113" customWidth="1"/>
    <col min="24" max="24" width="10.125" style="113" customWidth="1"/>
    <col min="25" max="25" width="11.2583333333333" style="49" customWidth="1"/>
  </cols>
  <sheetData>
    <row r="1" ht="20.25" customHeight="1" spans="1:25">
      <c r="A1" s="114" t="s">
        <v>0</v>
      </c>
      <c r="B1" s="115"/>
      <c r="C1" s="105"/>
      <c r="D1" s="115"/>
      <c r="E1" s="115"/>
      <c r="F1" s="115"/>
      <c r="G1" s="11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18"/>
      <c r="T1" s="118"/>
      <c r="U1" s="118"/>
      <c r="V1" s="118"/>
      <c r="W1" s="118"/>
      <c r="X1" s="118"/>
      <c r="Y1" s="105"/>
    </row>
    <row r="2" ht="27" customHeight="1" spans="1:25">
      <c r="A2" s="105"/>
      <c r="B2" s="116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18"/>
      <c r="T2" s="118"/>
      <c r="U2" s="118"/>
      <c r="V2" s="118"/>
      <c r="W2" s="118"/>
      <c r="X2" s="118"/>
      <c r="Y2" s="105"/>
    </row>
    <row r="3" ht="21" customHeight="1" spans="1:25">
      <c r="A3" s="105" t="s">
        <v>2</v>
      </c>
      <c r="B3" s="105" t="s">
        <v>3</v>
      </c>
      <c r="C3" s="105" t="s">
        <v>4</v>
      </c>
      <c r="D3" s="116" t="s">
        <v>5</v>
      </c>
      <c r="E3" s="105" t="s">
        <v>6</v>
      </c>
      <c r="F3" s="105" t="s">
        <v>7</v>
      </c>
      <c r="G3" s="105" t="s">
        <v>8</v>
      </c>
      <c r="H3" s="117" t="s">
        <v>9</v>
      </c>
      <c r="I3" s="117" t="s">
        <v>10</v>
      </c>
      <c r="J3" s="127" t="s">
        <v>11</v>
      </c>
      <c r="K3" s="118" t="s">
        <v>12</v>
      </c>
      <c r="L3" s="118" t="s">
        <v>13</v>
      </c>
      <c r="M3" s="128" t="s">
        <v>14</v>
      </c>
      <c r="N3" s="118" t="s">
        <v>15</v>
      </c>
      <c r="O3" s="118" t="s">
        <v>16</v>
      </c>
      <c r="P3" s="118" t="s">
        <v>17</v>
      </c>
      <c r="Q3" s="118" t="s">
        <v>18</v>
      </c>
      <c r="R3" s="128" t="s">
        <v>19</v>
      </c>
      <c r="S3" s="128" t="s">
        <v>20</v>
      </c>
      <c r="T3" s="118" t="s">
        <v>21</v>
      </c>
      <c r="U3" s="118" t="s">
        <v>22</v>
      </c>
      <c r="V3" s="118" t="s">
        <v>23</v>
      </c>
      <c r="W3" s="118" t="s">
        <v>24</v>
      </c>
      <c r="X3" s="118" t="s">
        <v>25</v>
      </c>
      <c r="Y3" s="118" t="s">
        <v>26</v>
      </c>
    </row>
    <row r="4" s="111" customFormat="1" ht="19.5" customHeight="1" spans="1:25">
      <c r="A4" s="118">
        <v>1</v>
      </c>
      <c r="B4" s="119" t="s">
        <v>27</v>
      </c>
      <c r="C4" s="120">
        <v>45026</v>
      </c>
      <c r="D4" s="121">
        <v>15342601896</v>
      </c>
      <c r="E4" s="131" t="s">
        <v>28</v>
      </c>
      <c r="F4" s="132" t="s">
        <v>29</v>
      </c>
      <c r="G4" s="107" t="s">
        <v>30</v>
      </c>
      <c r="H4" s="124">
        <v>2500</v>
      </c>
      <c r="I4" s="124">
        <v>400</v>
      </c>
      <c r="J4" s="124">
        <v>800</v>
      </c>
      <c r="K4" s="124">
        <v>300</v>
      </c>
      <c r="L4" s="124"/>
      <c r="M4" s="124">
        <v>1000</v>
      </c>
      <c r="N4" s="124">
        <v>500</v>
      </c>
      <c r="O4" s="124"/>
      <c r="P4" s="124">
        <v>50</v>
      </c>
      <c r="Q4" s="124">
        <v>1000</v>
      </c>
      <c r="R4" s="124">
        <v>1000</v>
      </c>
      <c r="S4" s="111"/>
      <c r="T4" s="129">
        <f>VLOOKUP(B4,考勤!B:R,17,0)</f>
        <v>0</v>
      </c>
      <c r="U4" s="130">
        <f>SUM(H4:R4)-S4-T4</f>
        <v>7550</v>
      </c>
      <c r="V4" s="118">
        <v>469.88</v>
      </c>
      <c r="W4" s="118"/>
      <c r="X4" s="118">
        <v>62.41</v>
      </c>
      <c r="Y4" s="130">
        <f>U4-SUM(V4:X4)</f>
        <v>7017.71</v>
      </c>
    </row>
    <row r="5" s="111" customFormat="1" ht="19.5" customHeight="1" spans="1:25">
      <c r="A5" s="118">
        <v>2</v>
      </c>
      <c r="B5" s="119" t="s">
        <v>31</v>
      </c>
      <c r="C5" s="120">
        <v>45280</v>
      </c>
      <c r="D5" s="121">
        <v>15607132760</v>
      </c>
      <c r="E5" s="122" t="s">
        <v>32</v>
      </c>
      <c r="F5" s="132" t="s">
        <v>33</v>
      </c>
      <c r="G5" s="107" t="s">
        <v>34</v>
      </c>
      <c r="H5" s="124">
        <v>2500</v>
      </c>
      <c r="I5" s="124">
        <v>1500</v>
      </c>
      <c r="J5" s="124">
        <v>2000</v>
      </c>
      <c r="K5" s="124">
        <v>500</v>
      </c>
      <c r="L5" s="124"/>
      <c r="M5" s="124"/>
      <c r="N5" s="124">
        <v>500</v>
      </c>
      <c r="O5" s="124">
        <v>1214.85</v>
      </c>
      <c r="P5" s="124"/>
      <c r="Q5" s="124"/>
      <c r="R5" s="124"/>
      <c r="S5" s="124"/>
      <c r="T5" s="129">
        <f>VLOOKUP(B5,考勤!B:R,17,0)</f>
        <v>0</v>
      </c>
      <c r="U5" s="130">
        <f>SUM(H5:R5)-S5-T5</f>
        <v>8214.85</v>
      </c>
      <c r="V5" s="118">
        <v>469.88</v>
      </c>
      <c r="W5" s="118"/>
      <c r="X5" s="118">
        <v>82.35</v>
      </c>
      <c r="Y5" s="130">
        <f>U5-SUM(V5:X5)</f>
        <v>7662.62</v>
      </c>
    </row>
    <row r="6" ht="24" customHeight="1" spans="1:25">
      <c r="A6" s="108" t="s">
        <v>35</v>
      </c>
      <c r="B6" s="108"/>
      <c r="C6" s="108"/>
      <c r="D6" s="108"/>
      <c r="E6" s="108"/>
      <c r="F6" s="108"/>
      <c r="G6" s="108"/>
      <c r="H6" s="33">
        <f t="shared" ref="H6:P6" si="0">SUM(H4:H5)</f>
        <v>5000</v>
      </c>
      <c r="I6" s="33">
        <f t="shared" si="0"/>
        <v>1900</v>
      </c>
      <c r="J6" s="33">
        <f t="shared" si="0"/>
        <v>2800</v>
      </c>
      <c r="K6" s="33">
        <f t="shared" si="0"/>
        <v>800</v>
      </c>
      <c r="L6" s="33">
        <f t="shared" si="0"/>
        <v>0</v>
      </c>
      <c r="M6" s="33">
        <f t="shared" si="0"/>
        <v>1000</v>
      </c>
      <c r="N6" s="33">
        <f t="shared" si="0"/>
        <v>1000</v>
      </c>
      <c r="O6" s="33">
        <f t="shared" si="0"/>
        <v>1214.85</v>
      </c>
      <c r="P6" s="33">
        <f t="shared" si="0"/>
        <v>50</v>
      </c>
      <c r="Q6" s="33">
        <f t="shared" ref="Q6:Y6" si="1">SUM(Q4:Q5)</f>
        <v>1000</v>
      </c>
      <c r="R6" s="33">
        <f t="shared" si="1"/>
        <v>1000</v>
      </c>
      <c r="S6" s="33">
        <f t="shared" si="1"/>
        <v>0</v>
      </c>
      <c r="T6" s="33">
        <f t="shared" si="1"/>
        <v>0</v>
      </c>
      <c r="U6" s="107">
        <f t="shared" si="1"/>
        <v>15764.85</v>
      </c>
      <c r="V6" s="107">
        <f t="shared" si="1"/>
        <v>939.76</v>
      </c>
      <c r="W6" s="107">
        <f t="shared" si="1"/>
        <v>0</v>
      </c>
      <c r="X6" s="107">
        <f t="shared" si="1"/>
        <v>144.76</v>
      </c>
      <c r="Y6" s="33">
        <f t="shared" si="1"/>
        <v>14680.33</v>
      </c>
    </row>
    <row r="7" spans="2:5">
      <c r="B7" s="111"/>
      <c r="C7" s="113"/>
      <c r="D7" s="111"/>
      <c r="E7" s="111"/>
    </row>
    <row r="8" ht="16.5" spans="1:5">
      <c r="A8" s="110"/>
      <c r="B8" s="125"/>
      <c r="C8" s="113"/>
      <c r="D8" s="111"/>
      <c r="E8" s="111"/>
    </row>
    <row r="9" spans="1:5">
      <c r="A9" s="110"/>
      <c r="B9" s="111"/>
      <c r="C9" s="113"/>
      <c r="D9" s="111"/>
      <c r="E9" s="111"/>
    </row>
    <row r="55" spans="2:9">
      <c r="B55" s="126" t="s">
        <v>36</v>
      </c>
      <c r="I55" s="49">
        <v>7</v>
      </c>
    </row>
  </sheetData>
  <autoFilter xmlns:etc="http://www.wps.cn/officeDocument/2017/etCustomData" ref="A3:Y9" etc:filterBottomFollowUsedRange="0">
    <extLst/>
  </autoFilter>
  <mergeCells count="2">
    <mergeCell ref="B2:Y2"/>
    <mergeCell ref="A6:G6"/>
  </mergeCells>
  <dataValidations count="1">
    <dataValidation allowBlank="1" showInputMessage="1" showErrorMessage="1" sqref="C4:C5"/>
  </dataValidations>
  <pageMargins left="0.275" right="0.0784722222222222" top="1" bottom="1" header="0.5" footer="0.5"/>
  <pageSetup paperSize="9" scale="43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12"/>
  <sheetViews>
    <sheetView workbookViewId="0">
      <selection activeCell="E12" sqref="E12"/>
    </sheetView>
  </sheetViews>
  <sheetFormatPr defaultColWidth="9" defaultRowHeight="13.5" outlineLevelCol="2"/>
  <cols>
    <col min="1" max="1" width="9" style="49"/>
    <col min="2" max="2" width="11" style="49" customWidth="1"/>
    <col min="3" max="3" width="12" style="49" customWidth="1"/>
  </cols>
  <sheetData>
    <row r="1" spans="1:3">
      <c r="A1" s="104" t="s">
        <v>2</v>
      </c>
      <c r="B1" s="104" t="s">
        <v>3</v>
      </c>
      <c r="C1" s="104" t="s">
        <v>16</v>
      </c>
    </row>
    <row r="2" ht="16.5" spans="1:3">
      <c r="A2" s="105">
        <v>1</v>
      </c>
      <c r="B2" s="106"/>
      <c r="C2" s="107"/>
    </row>
    <row r="3" ht="16.5" spans="1:3">
      <c r="A3" s="105">
        <v>2</v>
      </c>
      <c r="B3" s="106"/>
      <c r="C3" s="107"/>
    </row>
    <row r="4" spans="1:3">
      <c r="A4" s="105">
        <v>3</v>
      </c>
      <c r="C4" s="105"/>
    </row>
    <row r="5" ht="16.5" spans="1:3">
      <c r="A5" s="105">
        <v>4</v>
      </c>
      <c r="B5" s="108"/>
      <c r="C5" s="105"/>
    </row>
    <row r="6" ht="16.5" spans="1:3">
      <c r="A6" s="105">
        <v>5</v>
      </c>
      <c r="B6" s="108"/>
      <c r="C6" s="105"/>
    </row>
    <row r="7" ht="16.5" spans="1:3">
      <c r="A7" s="105">
        <v>6</v>
      </c>
      <c r="B7" s="108"/>
      <c r="C7" s="105"/>
    </row>
    <row r="8" ht="16.5" spans="1:3">
      <c r="A8" s="105">
        <v>7</v>
      </c>
      <c r="B8" s="108"/>
      <c r="C8" s="105"/>
    </row>
    <row r="9" ht="21.75" customHeight="1" spans="1:3">
      <c r="A9" s="105" t="s">
        <v>35</v>
      </c>
      <c r="B9" s="105"/>
      <c r="C9" s="105">
        <f>SUM(C2:C8)</f>
        <v>0</v>
      </c>
    </row>
    <row r="10" ht="16.5" spans="2:2">
      <c r="B10" s="109"/>
    </row>
    <row r="11" ht="16.5" spans="2:2">
      <c r="B11" s="109"/>
    </row>
    <row r="12" spans="1:1">
      <c r="A12" s="110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27"/>
  <sheetViews>
    <sheetView workbookViewId="0">
      <selection activeCell="Z8" sqref="Z8"/>
    </sheetView>
  </sheetViews>
  <sheetFormatPr defaultColWidth="9" defaultRowHeight="13.5"/>
  <cols>
    <col min="1" max="1" width="3.75833333333333" customWidth="1"/>
    <col min="2" max="2" width="17.2583333333333" customWidth="1"/>
    <col min="3" max="3" width="21.625" customWidth="1"/>
    <col min="5" max="5" width="14.625" customWidth="1"/>
    <col min="7" max="7" width="9.25833333333333"/>
    <col min="9" max="9" width="9.25833333333333"/>
    <col min="14" max="15" width="9.25833333333333"/>
    <col min="16378" max="16384" width="9" style="49"/>
  </cols>
  <sheetData>
    <row r="1" s="49" customFormat="1" ht="24" customHeight="1" spans="1:17">
      <c r="A1" s="76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="74" customFormat="1" ht="24" customHeight="1" spans="1:17">
      <c r="A2" s="77" t="s">
        <v>2</v>
      </c>
      <c r="B2" s="77" t="s">
        <v>3</v>
      </c>
      <c r="C2" s="77" t="s">
        <v>38</v>
      </c>
      <c r="D2" s="77" t="s">
        <v>39</v>
      </c>
      <c r="E2" s="78" t="s">
        <v>40</v>
      </c>
      <c r="F2" s="78" t="s">
        <v>41</v>
      </c>
      <c r="G2" s="79" t="s">
        <v>42</v>
      </c>
      <c r="H2" s="79"/>
      <c r="I2" s="79"/>
      <c r="J2" s="79"/>
      <c r="K2" s="79"/>
      <c r="L2" s="79"/>
      <c r="M2" s="79"/>
      <c r="N2" s="94" t="s">
        <v>43</v>
      </c>
      <c r="O2" s="94" t="s">
        <v>44</v>
      </c>
      <c r="P2" s="95" t="s">
        <v>45</v>
      </c>
      <c r="Q2" s="102"/>
    </row>
    <row r="3" s="74" customFormat="1" ht="24" customHeight="1" spans="1:17">
      <c r="A3" s="80"/>
      <c r="B3" s="80"/>
      <c r="C3" s="80"/>
      <c r="D3" s="80"/>
      <c r="E3" s="81"/>
      <c r="F3" s="81"/>
      <c r="G3" s="82" t="s">
        <v>46</v>
      </c>
      <c r="H3" s="82"/>
      <c r="I3" s="83" t="s">
        <v>47</v>
      </c>
      <c r="J3" s="83"/>
      <c r="K3" s="83" t="s">
        <v>48</v>
      </c>
      <c r="L3" s="83"/>
      <c r="M3" s="83" t="s">
        <v>49</v>
      </c>
      <c r="N3" s="83"/>
      <c r="O3" s="83"/>
      <c r="P3" s="96"/>
      <c r="Q3" s="103"/>
    </row>
    <row r="4" s="74" customFormat="1" ht="24" customHeight="1" spans="1:17">
      <c r="A4" s="80"/>
      <c r="B4" s="80"/>
      <c r="C4" s="80"/>
      <c r="D4" s="80"/>
      <c r="E4" s="81"/>
      <c r="F4" s="81"/>
      <c r="G4" s="82" t="s">
        <v>50</v>
      </c>
      <c r="H4" s="83" t="s">
        <v>51</v>
      </c>
      <c r="I4" s="83" t="s">
        <v>52</v>
      </c>
      <c r="J4" s="83" t="s">
        <v>53</v>
      </c>
      <c r="K4" s="83" t="s">
        <v>54</v>
      </c>
      <c r="L4" s="83" t="s">
        <v>55</v>
      </c>
      <c r="M4" s="83"/>
      <c r="N4" s="83"/>
      <c r="O4" s="83"/>
      <c r="P4" s="97" t="s">
        <v>56</v>
      </c>
      <c r="Q4" s="97" t="s">
        <v>57</v>
      </c>
    </row>
    <row r="5" s="75" customFormat="1" ht="24" customHeight="1" spans="1:17">
      <c r="A5" s="84">
        <v>1</v>
      </c>
      <c r="B5" s="85" t="s">
        <v>58</v>
      </c>
      <c r="C5" s="133" t="s">
        <v>59</v>
      </c>
      <c r="D5" s="87">
        <v>201703</v>
      </c>
      <c r="E5" s="88" t="s">
        <v>60</v>
      </c>
      <c r="F5" s="86" t="s">
        <v>61</v>
      </c>
      <c r="G5" s="89">
        <f>E5*0.14</f>
        <v>553.98</v>
      </c>
      <c r="H5" s="89">
        <f>+ROUND(E5*8%,2)</f>
        <v>316.56</v>
      </c>
      <c r="I5" s="89">
        <f>E5*0.099</f>
        <v>391.743</v>
      </c>
      <c r="J5" s="89">
        <v>66.43</v>
      </c>
      <c r="K5" s="89">
        <v>16.61</v>
      </c>
      <c r="L5" s="89">
        <f>+ROUND(E5*0.5%,2)</f>
        <v>19.79</v>
      </c>
      <c r="M5" s="89">
        <v>6.64</v>
      </c>
      <c r="N5" s="98">
        <f>+ROUND((G5+I5+K5+M5),2)</f>
        <v>968.97</v>
      </c>
      <c r="O5" s="99">
        <f>+ROUND((H5+J5+L5),2)</f>
        <v>402.78</v>
      </c>
      <c r="P5" s="100">
        <v>1399</v>
      </c>
      <c r="Q5" s="100">
        <v>1399</v>
      </c>
    </row>
    <row r="6" s="75" customFormat="1" ht="24" customHeight="1" spans="1:17">
      <c r="A6" s="84">
        <v>2</v>
      </c>
      <c r="B6" s="85" t="s">
        <v>62</v>
      </c>
      <c r="C6" s="133" t="s">
        <v>63</v>
      </c>
      <c r="D6" s="87" t="s">
        <v>64</v>
      </c>
      <c r="E6" s="88" t="s">
        <v>60</v>
      </c>
      <c r="F6" s="86" t="s">
        <v>61</v>
      </c>
      <c r="G6" s="89">
        <f>E6*0.14</f>
        <v>553.98</v>
      </c>
      <c r="H6" s="89">
        <f>+ROUND(E6*8%,2)</f>
        <v>316.56</v>
      </c>
      <c r="I6" s="89">
        <f>E6*0.099</f>
        <v>391.743</v>
      </c>
      <c r="J6" s="89">
        <v>66.43</v>
      </c>
      <c r="K6" s="89">
        <v>16.61</v>
      </c>
      <c r="L6" s="89">
        <f>+ROUND(E6*0.5%,2)</f>
        <v>19.79</v>
      </c>
      <c r="M6" s="89">
        <v>6.64</v>
      </c>
      <c r="N6" s="98">
        <f>+ROUND((G6+I6+K6+M6),2)</f>
        <v>968.97</v>
      </c>
      <c r="O6" s="99">
        <f>+ROUND((H6+J6+L6),2)</f>
        <v>402.78</v>
      </c>
      <c r="P6" s="100">
        <v>1351</v>
      </c>
      <c r="Q6" s="100">
        <v>1351</v>
      </c>
    </row>
    <row r="7" s="75" customFormat="1" ht="24" customHeight="1" spans="1:17">
      <c r="A7" s="84">
        <v>3</v>
      </c>
      <c r="B7" s="85" t="s">
        <v>65</v>
      </c>
      <c r="C7" s="133" t="s">
        <v>66</v>
      </c>
      <c r="D7" s="87" t="s">
        <v>67</v>
      </c>
      <c r="E7" s="88" t="s">
        <v>60</v>
      </c>
      <c r="F7" s="86" t="s">
        <v>61</v>
      </c>
      <c r="G7" s="89">
        <f>E7*0.14</f>
        <v>553.98</v>
      </c>
      <c r="H7" s="89">
        <f>+ROUND(E7*8%,2)</f>
        <v>316.56</v>
      </c>
      <c r="I7" s="89">
        <f>E7*0.099</f>
        <v>391.743</v>
      </c>
      <c r="J7" s="89">
        <v>66.43</v>
      </c>
      <c r="K7" s="89">
        <v>16.61</v>
      </c>
      <c r="L7" s="89">
        <f>+ROUND(E7*0.5%,2)</f>
        <v>19.79</v>
      </c>
      <c r="M7" s="89">
        <v>6.64</v>
      </c>
      <c r="N7" s="98">
        <f>+ROUND((G7+I7+K7+M7),2)</f>
        <v>968.97</v>
      </c>
      <c r="O7" s="99">
        <f>+ROUND((H7+J7+L7),2)</f>
        <v>402.78</v>
      </c>
      <c r="P7" s="100">
        <v>1111</v>
      </c>
      <c r="Q7" s="100">
        <v>1111</v>
      </c>
    </row>
    <row r="8" s="75" customFormat="1" ht="24" customHeight="1" spans="1:17">
      <c r="A8" s="84">
        <v>4</v>
      </c>
      <c r="B8" s="85" t="s">
        <v>68</v>
      </c>
      <c r="C8" s="133" t="s">
        <v>69</v>
      </c>
      <c r="D8" s="87">
        <v>202007</v>
      </c>
      <c r="E8" s="88" t="s">
        <v>60</v>
      </c>
      <c r="F8" s="86" t="s">
        <v>70</v>
      </c>
      <c r="G8" s="89">
        <f>E8*0.14</f>
        <v>553.98</v>
      </c>
      <c r="H8" s="89">
        <f>+ROUND(E8*8%,2)</f>
        <v>316.56</v>
      </c>
      <c r="I8" s="89">
        <f>E8*0.099</f>
        <v>391.743</v>
      </c>
      <c r="J8" s="89">
        <v>66.43</v>
      </c>
      <c r="K8" s="89">
        <v>16.61</v>
      </c>
      <c r="L8" s="89">
        <f>+ROUND(E8*0.5%,2)</f>
        <v>19.79</v>
      </c>
      <c r="M8" s="89">
        <v>6.64</v>
      </c>
      <c r="N8" s="98">
        <f>+ROUND((G8+I8+K8+M8),2)</f>
        <v>968.97</v>
      </c>
      <c r="O8" s="99">
        <f>+ROUND((H8+J8+L8),2)</f>
        <v>402.78</v>
      </c>
      <c r="P8" s="100">
        <v>600</v>
      </c>
      <c r="Q8" s="100">
        <v>600</v>
      </c>
    </row>
    <row r="9" s="75" customFormat="1" ht="24" customHeight="1" spans="1:17">
      <c r="A9" s="84">
        <v>5</v>
      </c>
      <c r="B9" s="90" t="s">
        <v>71</v>
      </c>
      <c r="C9" s="133" t="s">
        <v>72</v>
      </c>
      <c r="D9" s="87">
        <v>202007</v>
      </c>
      <c r="E9" s="88" t="s">
        <v>60</v>
      </c>
      <c r="F9" s="86" t="s">
        <v>70</v>
      </c>
      <c r="G9" s="89">
        <f t="shared" ref="G9:G21" si="0">E9*0.14</f>
        <v>553.98</v>
      </c>
      <c r="H9" s="89">
        <f t="shared" ref="H9:H21" si="1">+ROUND(E9*8%,2)</f>
        <v>316.56</v>
      </c>
      <c r="I9" s="89">
        <f t="shared" ref="I9:I21" si="2">E9*0.099</f>
        <v>391.743</v>
      </c>
      <c r="J9" s="89">
        <v>66.43</v>
      </c>
      <c r="K9" s="89">
        <v>16.61</v>
      </c>
      <c r="L9" s="89">
        <f t="shared" ref="L9:L21" si="3">+ROUND(E9*0.5%,2)</f>
        <v>19.79</v>
      </c>
      <c r="M9" s="89">
        <v>6.64</v>
      </c>
      <c r="N9" s="98">
        <f t="shared" ref="N9:N21" si="4">+ROUND((G9+I9+K9+M9),2)</f>
        <v>968.97</v>
      </c>
      <c r="O9" s="99">
        <f t="shared" ref="O9:O21" si="5">+ROUND((H9+J9+L9),2)</f>
        <v>402.78</v>
      </c>
      <c r="P9" s="100"/>
      <c r="Q9" s="100"/>
    </row>
    <row r="10" s="75" customFormat="1" ht="24" customHeight="1" spans="1:17">
      <c r="A10" s="84">
        <v>6</v>
      </c>
      <c r="B10" s="90" t="s">
        <v>73</v>
      </c>
      <c r="C10" s="86" t="s">
        <v>74</v>
      </c>
      <c r="D10" s="87">
        <v>201910</v>
      </c>
      <c r="E10" s="88" t="s">
        <v>60</v>
      </c>
      <c r="F10" s="86" t="s">
        <v>70</v>
      </c>
      <c r="G10" s="89">
        <f t="shared" si="0"/>
        <v>553.98</v>
      </c>
      <c r="H10" s="89">
        <f t="shared" si="1"/>
        <v>316.56</v>
      </c>
      <c r="I10" s="89">
        <f t="shared" si="2"/>
        <v>391.743</v>
      </c>
      <c r="J10" s="89">
        <v>66.43</v>
      </c>
      <c r="K10" s="89">
        <v>16.61</v>
      </c>
      <c r="L10" s="89">
        <f t="shared" si="3"/>
        <v>19.79</v>
      </c>
      <c r="M10" s="89">
        <v>6.64</v>
      </c>
      <c r="N10" s="98">
        <f t="shared" si="4"/>
        <v>968.97</v>
      </c>
      <c r="O10" s="99">
        <f t="shared" si="5"/>
        <v>402.78</v>
      </c>
      <c r="P10" s="100"/>
      <c r="Q10" s="100"/>
    </row>
    <row r="11" s="75" customFormat="1" ht="24" customHeight="1" spans="1:17">
      <c r="A11" s="84">
        <v>7</v>
      </c>
      <c r="B11" s="86" t="s">
        <v>75</v>
      </c>
      <c r="C11" s="86" t="s">
        <v>76</v>
      </c>
      <c r="D11" s="87">
        <v>202108</v>
      </c>
      <c r="E11" s="88" t="s">
        <v>60</v>
      </c>
      <c r="F11" s="86" t="s">
        <v>61</v>
      </c>
      <c r="G11" s="89">
        <f t="shared" si="0"/>
        <v>553.98</v>
      </c>
      <c r="H11" s="89">
        <f t="shared" si="1"/>
        <v>316.56</v>
      </c>
      <c r="I11" s="89">
        <f t="shared" si="2"/>
        <v>391.743</v>
      </c>
      <c r="J11" s="89">
        <v>66.43</v>
      </c>
      <c r="K11" s="89">
        <v>16.61</v>
      </c>
      <c r="L11" s="89">
        <f t="shared" si="3"/>
        <v>19.79</v>
      </c>
      <c r="M11" s="89">
        <v>6.64</v>
      </c>
      <c r="N11" s="98">
        <f t="shared" si="4"/>
        <v>968.97</v>
      </c>
      <c r="O11" s="99">
        <f t="shared" si="5"/>
        <v>402.78</v>
      </c>
      <c r="P11" s="100"/>
      <c r="Q11" s="100"/>
    </row>
    <row r="12" s="75" customFormat="1" ht="24" customHeight="1" spans="1:17">
      <c r="A12" s="84">
        <v>8</v>
      </c>
      <c r="B12" s="85" t="s">
        <v>77</v>
      </c>
      <c r="C12" s="133" t="s">
        <v>78</v>
      </c>
      <c r="D12" s="87">
        <v>201811</v>
      </c>
      <c r="E12" s="88" t="s">
        <v>60</v>
      </c>
      <c r="F12" s="86" t="s">
        <v>79</v>
      </c>
      <c r="G12" s="89">
        <f t="shared" si="0"/>
        <v>553.98</v>
      </c>
      <c r="H12" s="89">
        <f t="shared" si="1"/>
        <v>316.56</v>
      </c>
      <c r="I12" s="89">
        <f t="shared" si="2"/>
        <v>391.743</v>
      </c>
      <c r="J12" s="89">
        <v>66.43</v>
      </c>
      <c r="K12" s="89">
        <v>16.61</v>
      </c>
      <c r="L12" s="89">
        <f t="shared" si="3"/>
        <v>19.79</v>
      </c>
      <c r="M12" s="89">
        <v>6.64</v>
      </c>
      <c r="N12" s="98">
        <f t="shared" si="4"/>
        <v>968.97</v>
      </c>
      <c r="O12" s="99">
        <f t="shared" si="5"/>
        <v>402.78</v>
      </c>
      <c r="P12" s="100">
        <v>600</v>
      </c>
      <c r="Q12" s="100">
        <v>600</v>
      </c>
    </row>
    <row r="13" s="75" customFormat="1" ht="24" customHeight="1" spans="1:17">
      <c r="A13" s="84">
        <v>9</v>
      </c>
      <c r="B13" s="85" t="s">
        <v>80</v>
      </c>
      <c r="C13" s="133" t="s">
        <v>81</v>
      </c>
      <c r="D13" s="87" t="s">
        <v>82</v>
      </c>
      <c r="E13" s="88" t="s">
        <v>60</v>
      </c>
      <c r="F13" s="86" t="s">
        <v>61</v>
      </c>
      <c r="G13" s="89">
        <f t="shared" si="0"/>
        <v>553.98</v>
      </c>
      <c r="H13" s="89">
        <f t="shared" si="1"/>
        <v>316.56</v>
      </c>
      <c r="I13" s="89">
        <f t="shared" si="2"/>
        <v>391.743</v>
      </c>
      <c r="J13" s="89">
        <v>66.43</v>
      </c>
      <c r="K13" s="89">
        <v>16.61</v>
      </c>
      <c r="L13" s="89">
        <f t="shared" si="3"/>
        <v>19.79</v>
      </c>
      <c r="M13" s="89">
        <v>6.64</v>
      </c>
      <c r="N13" s="98">
        <f t="shared" si="4"/>
        <v>968.97</v>
      </c>
      <c r="O13" s="99">
        <f t="shared" si="5"/>
        <v>402.78</v>
      </c>
      <c r="P13" s="100">
        <v>480</v>
      </c>
      <c r="Q13" s="100">
        <v>480</v>
      </c>
    </row>
    <row r="14" s="75" customFormat="1" ht="24" customHeight="1" spans="1:17">
      <c r="A14" s="84">
        <v>10</v>
      </c>
      <c r="B14" s="85" t="s">
        <v>83</v>
      </c>
      <c r="C14" s="133" t="s">
        <v>84</v>
      </c>
      <c r="D14" s="87">
        <v>201907</v>
      </c>
      <c r="E14" s="88" t="s">
        <v>60</v>
      </c>
      <c r="F14" s="86" t="s">
        <v>85</v>
      </c>
      <c r="G14" s="89">
        <f t="shared" si="0"/>
        <v>553.98</v>
      </c>
      <c r="H14" s="89">
        <f t="shared" si="1"/>
        <v>316.56</v>
      </c>
      <c r="I14" s="89">
        <f t="shared" si="2"/>
        <v>391.743</v>
      </c>
      <c r="J14" s="89">
        <v>66.43</v>
      </c>
      <c r="K14" s="89">
        <v>16.61</v>
      </c>
      <c r="L14" s="89">
        <f t="shared" si="3"/>
        <v>19.79</v>
      </c>
      <c r="M14" s="89">
        <v>6.64</v>
      </c>
      <c r="N14" s="98">
        <f t="shared" si="4"/>
        <v>968.97</v>
      </c>
      <c r="O14" s="99">
        <f t="shared" si="5"/>
        <v>402.78</v>
      </c>
      <c r="P14" s="100"/>
      <c r="Q14" s="100"/>
    </row>
    <row r="15" s="75" customFormat="1" ht="24" customHeight="1" spans="1:17">
      <c r="A15" s="84">
        <v>11</v>
      </c>
      <c r="B15" s="85" t="s">
        <v>86</v>
      </c>
      <c r="C15" s="133" t="s">
        <v>87</v>
      </c>
      <c r="D15" s="87">
        <v>202008</v>
      </c>
      <c r="E15" s="88" t="s">
        <v>60</v>
      </c>
      <c r="F15" s="86" t="s">
        <v>70</v>
      </c>
      <c r="G15" s="89">
        <f t="shared" si="0"/>
        <v>553.98</v>
      </c>
      <c r="H15" s="89">
        <f t="shared" si="1"/>
        <v>316.56</v>
      </c>
      <c r="I15" s="89">
        <f t="shared" si="2"/>
        <v>391.743</v>
      </c>
      <c r="J15" s="89">
        <v>66.43</v>
      </c>
      <c r="K15" s="89">
        <v>16.61</v>
      </c>
      <c r="L15" s="89">
        <f t="shared" si="3"/>
        <v>19.79</v>
      </c>
      <c r="M15" s="89">
        <v>6.64</v>
      </c>
      <c r="N15" s="98">
        <f t="shared" si="4"/>
        <v>968.97</v>
      </c>
      <c r="O15" s="99">
        <f t="shared" si="5"/>
        <v>402.78</v>
      </c>
      <c r="P15" s="100">
        <v>241</v>
      </c>
      <c r="Q15" s="100">
        <v>241</v>
      </c>
    </row>
    <row r="16" s="75" customFormat="1" ht="24" customHeight="1" spans="1:17">
      <c r="A16" s="84">
        <v>12</v>
      </c>
      <c r="B16" s="85" t="s">
        <v>88</v>
      </c>
      <c r="C16" s="133" t="s">
        <v>89</v>
      </c>
      <c r="D16" s="87">
        <v>202008</v>
      </c>
      <c r="E16" s="88" t="s">
        <v>60</v>
      </c>
      <c r="F16" s="86" t="s">
        <v>61</v>
      </c>
      <c r="G16" s="89">
        <f t="shared" si="0"/>
        <v>553.98</v>
      </c>
      <c r="H16" s="89">
        <f t="shared" si="1"/>
        <v>316.56</v>
      </c>
      <c r="I16" s="89">
        <f t="shared" si="2"/>
        <v>391.743</v>
      </c>
      <c r="J16" s="89">
        <v>66.43</v>
      </c>
      <c r="K16" s="89">
        <v>16.61</v>
      </c>
      <c r="L16" s="89">
        <f t="shared" si="3"/>
        <v>19.79</v>
      </c>
      <c r="M16" s="89">
        <v>6.64</v>
      </c>
      <c r="N16" s="98">
        <f t="shared" si="4"/>
        <v>968.97</v>
      </c>
      <c r="O16" s="99">
        <f t="shared" si="5"/>
        <v>402.78</v>
      </c>
      <c r="P16" s="100"/>
      <c r="Q16" s="100"/>
    </row>
    <row r="17" s="75" customFormat="1" ht="24" customHeight="1" spans="1:17">
      <c r="A17" s="84">
        <v>13</v>
      </c>
      <c r="B17" s="85" t="s">
        <v>90</v>
      </c>
      <c r="C17" s="133" t="s">
        <v>91</v>
      </c>
      <c r="D17" s="87">
        <v>202008</v>
      </c>
      <c r="E17" s="88" t="s">
        <v>60</v>
      </c>
      <c r="F17" s="86" t="s">
        <v>85</v>
      </c>
      <c r="G17" s="89">
        <f t="shared" si="0"/>
        <v>553.98</v>
      </c>
      <c r="H17" s="89">
        <f t="shared" si="1"/>
        <v>316.56</v>
      </c>
      <c r="I17" s="89">
        <f t="shared" si="2"/>
        <v>391.743</v>
      </c>
      <c r="J17" s="89">
        <v>66.43</v>
      </c>
      <c r="K17" s="89">
        <v>16.61</v>
      </c>
      <c r="L17" s="89">
        <f t="shared" si="3"/>
        <v>19.79</v>
      </c>
      <c r="M17" s="89">
        <v>6.64</v>
      </c>
      <c r="N17" s="98">
        <f t="shared" si="4"/>
        <v>968.97</v>
      </c>
      <c r="O17" s="99">
        <f t="shared" si="5"/>
        <v>402.78</v>
      </c>
      <c r="P17" s="100"/>
      <c r="Q17" s="100"/>
    </row>
    <row r="18" s="75" customFormat="1" ht="24" customHeight="1" spans="1:17">
      <c r="A18" s="84">
        <v>14</v>
      </c>
      <c r="B18" s="85" t="s">
        <v>92</v>
      </c>
      <c r="C18" s="133" t="s">
        <v>93</v>
      </c>
      <c r="D18" s="87">
        <v>202009</v>
      </c>
      <c r="E18" s="88" t="s">
        <v>60</v>
      </c>
      <c r="F18" s="86" t="s">
        <v>85</v>
      </c>
      <c r="G18" s="89">
        <f t="shared" si="0"/>
        <v>553.98</v>
      </c>
      <c r="H18" s="89">
        <f t="shared" si="1"/>
        <v>316.56</v>
      </c>
      <c r="I18" s="89">
        <f t="shared" si="2"/>
        <v>391.743</v>
      </c>
      <c r="J18" s="89">
        <v>66.43</v>
      </c>
      <c r="K18" s="89">
        <v>16.61</v>
      </c>
      <c r="L18" s="89">
        <f t="shared" si="3"/>
        <v>19.79</v>
      </c>
      <c r="M18" s="89">
        <v>6.64</v>
      </c>
      <c r="N18" s="98">
        <f t="shared" si="4"/>
        <v>968.97</v>
      </c>
      <c r="O18" s="99">
        <f t="shared" si="5"/>
        <v>402.78</v>
      </c>
      <c r="P18" s="100"/>
      <c r="Q18" s="100"/>
    </row>
    <row r="19" ht="22.5" spans="1:17">
      <c r="A19" s="84">
        <v>15</v>
      </c>
      <c r="B19" s="91" t="s">
        <v>94</v>
      </c>
      <c r="C19" s="134" t="s">
        <v>95</v>
      </c>
      <c r="D19" s="86">
        <v>202012</v>
      </c>
      <c r="E19" s="88" t="s">
        <v>60</v>
      </c>
      <c r="F19" s="86" t="s">
        <v>85</v>
      </c>
      <c r="G19" s="89">
        <f t="shared" si="0"/>
        <v>553.98</v>
      </c>
      <c r="H19" s="89">
        <f t="shared" si="1"/>
        <v>316.56</v>
      </c>
      <c r="I19" s="89">
        <f t="shared" si="2"/>
        <v>391.743</v>
      </c>
      <c r="J19" s="89">
        <v>66.43</v>
      </c>
      <c r="K19" s="89">
        <v>16.61</v>
      </c>
      <c r="L19" s="89">
        <f t="shared" si="3"/>
        <v>19.79</v>
      </c>
      <c r="M19" s="89">
        <v>6.64</v>
      </c>
      <c r="N19" s="98">
        <f t="shared" si="4"/>
        <v>968.97</v>
      </c>
      <c r="O19" s="99">
        <f t="shared" si="5"/>
        <v>402.78</v>
      </c>
      <c r="P19" s="100"/>
      <c r="Q19" s="100"/>
    </row>
    <row r="20" ht="24.95" customHeight="1" spans="1:17">
      <c r="A20" s="84">
        <v>16</v>
      </c>
      <c r="B20" s="91" t="s">
        <v>96</v>
      </c>
      <c r="C20" s="91" t="s">
        <v>97</v>
      </c>
      <c r="D20" s="86">
        <v>202109</v>
      </c>
      <c r="E20" s="88" t="s">
        <v>60</v>
      </c>
      <c r="F20" s="86" t="s">
        <v>79</v>
      </c>
      <c r="G20" s="89">
        <f t="shared" si="0"/>
        <v>553.98</v>
      </c>
      <c r="H20" s="89">
        <f t="shared" si="1"/>
        <v>316.56</v>
      </c>
      <c r="I20" s="89">
        <f t="shared" si="2"/>
        <v>391.743</v>
      </c>
      <c r="J20" s="89">
        <v>66.43</v>
      </c>
      <c r="K20" s="89">
        <v>16.61</v>
      </c>
      <c r="L20" s="89">
        <f t="shared" si="3"/>
        <v>19.79</v>
      </c>
      <c r="M20" s="89">
        <v>6.64</v>
      </c>
      <c r="N20" s="98">
        <f t="shared" si="4"/>
        <v>968.97</v>
      </c>
      <c r="O20" s="99">
        <f t="shared" si="5"/>
        <v>402.78</v>
      </c>
      <c r="P20" s="100"/>
      <c r="Q20" s="100"/>
    </row>
    <row r="21" ht="22.5" spans="1:17">
      <c r="A21" s="84">
        <v>17</v>
      </c>
      <c r="B21" s="91" t="s">
        <v>98</v>
      </c>
      <c r="C21" s="91"/>
      <c r="D21" s="86">
        <v>202105</v>
      </c>
      <c r="E21" s="88" t="s">
        <v>60</v>
      </c>
      <c r="F21" s="86" t="s">
        <v>85</v>
      </c>
      <c r="G21" s="89">
        <f t="shared" si="0"/>
        <v>553.98</v>
      </c>
      <c r="H21" s="89">
        <f t="shared" si="1"/>
        <v>316.56</v>
      </c>
      <c r="I21" s="89">
        <f t="shared" si="2"/>
        <v>391.743</v>
      </c>
      <c r="J21" s="89">
        <v>66.43</v>
      </c>
      <c r="K21" s="89">
        <v>16.61</v>
      </c>
      <c r="L21" s="89">
        <f t="shared" si="3"/>
        <v>19.79</v>
      </c>
      <c r="M21" s="89">
        <v>6.64</v>
      </c>
      <c r="N21" s="98">
        <f t="shared" si="4"/>
        <v>968.97</v>
      </c>
      <c r="O21" s="99">
        <f t="shared" si="5"/>
        <v>402.78</v>
      </c>
      <c r="P21" s="100"/>
      <c r="Q21" s="100"/>
    </row>
    <row r="22" ht="21.95" customHeight="1" spans="1:17">
      <c r="A22" s="84"/>
      <c r="B22" s="92"/>
      <c r="C22" s="92"/>
      <c r="D22" s="92"/>
      <c r="E22" s="92"/>
      <c r="F22" s="93"/>
      <c r="G22" s="89">
        <f t="shared" ref="G22:Q22" si="6">SUM(G5:G21)</f>
        <v>9417.66</v>
      </c>
      <c r="H22" s="89">
        <f t="shared" si="6"/>
        <v>5381.52</v>
      </c>
      <c r="I22" s="89">
        <f t="shared" si="6"/>
        <v>6659.631</v>
      </c>
      <c r="J22" s="89">
        <f t="shared" si="6"/>
        <v>1129.31</v>
      </c>
      <c r="K22" s="89">
        <f t="shared" si="6"/>
        <v>282.37</v>
      </c>
      <c r="L22" s="89">
        <f t="shared" si="6"/>
        <v>336.43</v>
      </c>
      <c r="M22" s="89">
        <f t="shared" si="6"/>
        <v>112.88</v>
      </c>
      <c r="N22" s="89">
        <f t="shared" si="6"/>
        <v>16472.49</v>
      </c>
      <c r="O22" s="101">
        <f t="shared" si="6"/>
        <v>6847.26</v>
      </c>
      <c r="P22" s="89">
        <f t="shared" si="6"/>
        <v>5782</v>
      </c>
      <c r="Q22" s="89">
        <f t="shared" si="6"/>
        <v>5782</v>
      </c>
    </row>
    <row r="27" spans="14:14">
      <c r="N27" t="s">
        <v>99</v>
      </c>
    </row>
  </sheetData>
  <mergeCells count="15">
    <mergeCell ref="A1:Q1"/>
    <mergeCell ref="G2:M2"/>
    <mergeCell ref="G3:H3"/>
    <mergeCell ref="I3:J3"/>
    <mergeCell ref="K3:L3"/>
    <mergeCell ref="A2:A4"/>
    <mergeCell ref="B2:B4"/>
    <mergeCell ref="C2:C4"/>
    <mergeCell ref="D2:D4"/>
    <mergeCell ref="E2:E4"/>
    <mergeCell ref="F2:F4"/>
    <mergeCell ref="M3:M4"/>
    <mergeCell ref="N2:N4"/>
    <mergeCell ref="O2:O4"/>
    <mergeCell ref="P2:Q3"/>
  </mergeCells>
  <pageMargins left="0.75" right="0.75" top="1" bottom="1" header="0.511805555555556" footer="0.511805555555556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D6"/>
  <sheetViews>
    <sheetView workbookViewId="0">
      <selection activeCell="E11" sqref="E11"/>
    </sheetView>
  </sheetViews>
  <sheetFormatPr defaultColWidth="9" defaultRowHeight="13.5" outlineLevelRow="5"/>
  <cols>
    <col min="1" max="1" width="3.375" customWidth="1"/>
    <col min="2" max="2" width="8" customWidth="1"/>
    <col min="3" max="3" width="18" customWidth="1"/>
    <col min="4" max="5" width="8" customWidth="1"/>
    <col min="6" max="6" width="9.625" customWidth="1"/>
    <col min="7" max="7" width="7.5" customWidth="1"/>
    <col min="8" max="8" width="7.5" style="48" customWidth="1"/>
    <col min="9" max="9" width="7.625" style="48" customWidth="1"/>
    <col min="10" max="10" width="7.5" customWidth="1"/>
    <col min="11" max="11" width="7.625" customWidth="1"/>
    <col min="12" max="13" width="7.5" customWidth="1"/>
    <col min="14" max="14" width="7.625" customWidth="1"/>
    <col min="15" max="15" width="7.5" customWidth="1"/>
    <col min="16" max="16" width="7.625" customWidth="1"/>
    <col min="17" max="22" width="7.5" customWidth="1"/>
    <col min="23" max="23" width="5.875" customWidth="1"/>
    <col min="24" max="24" width="6.75833333333333" customWidth="1"/>
    <col min="25" max="25" width="7.5" customWidth="1"/>
    <col min="26" max="26" width="6.75833333333333" customWidth="1"/>
    <col min="27" max="27" width="5.875" customWidth="1"/>
    <col min="28" max="28" width="9.375" customWidth="1"/>
    <col min="29" max="37" width="7.5" customWidth="1"/>
    <col min="38" max="42" width="7.5" hidden="1" customWidth="1"/>
    <col min="43" max="43" width="8.5" customWidth="1"/>
    <col min="44" max="44" width="7.625" customWidth="1"/>
    <col min="45" max="46" width="9" customWidth="1"/>
    <col min="47" max="48" width="8.5" customWidth="1"/>
    <col min="49" max="49" width="8" customWidth="1"/>
    <col min="50" max="50" width="10.625" customWidth="1"/>
    <col min="51" max="51" width="8.5" customWidth="1"/>
    <col min="52" max="52" width="8.625" customWidth="1"/>
    <col min="16224" max="16384" width="9" style="49"/>
  </cols>
  <sheetData>
    <row r="1" s="44" customFormat="1" ht="22.5" customHeight="1" spans="1:54">
      <c r="A1" s="50" t="s">
        <v>2</v>
      </c>
      <c r="B1" s="50" t="s">
        <v>100</v>
      </c>
      <c r="C1" s="50" t="s">
        <v>101</v>
      </c>
      <c r="D1" s="50" t="s">
        <v>6</v>
      </c>
      <c r="E1" s="50" t="s">
        <v>102</v>
      </c>
      <c r="F1" s="50" t="s">
        <v>103</v>
      </c>
      <c r="G1" s="50" t="s">
        <v>104</v>
      </c>
      <c r="H1" s="51" t="s">
        <v>105</v>
      </c>
      <c r="I1" s="50" t="s">
        <v>46</v>
      </c>
      <c r="J1" s="50"/>
      <c r="K1" s="50"/>
      <c r="L1" s="50"/>
      <c r="M1" s="50"/>
      <c r="N1" s="50" t="s">
        <v>106</v>
      </c>
      <c r="O1" s="50"/>
      <c r="P1" s="50"/>
      <c r="Q1" s="50"/>
      <c r="R1" s="50"/>
      <c r="S1" s="50" t="s">
        <v>48</v>
      </c>
      <c r="T1" s="50"/>
      <c r="U1" s="50"/>
      <c r="V1" s="50"/>
      <c r="W1" s="50"/>
      <c r="X1" s="50" t="s">
        <v>107</v>
      </c>
      <c r="Y1" s="50"/>
      <c r="Z1" s="50"/>
      <c r="AA1" s="50" t="s">
        <v>108</v>
      </c>
      <c r="AB1" s="50"/>
      <c r="AC1" s="50"/>
      <c r="AD1" s="50" t="s">
        <v>109</v>
      </c>
      <c r="AE1" s="50"/>
      <c r="AF1" s="50"/>
      <c r="AG1" s="50"/>
      <c r="AH1" s="50"/>
      <c r="AI1" s="50" t="s">
        <v>110</v>
      </c>
      <c r="AJ1" s="50"/>
      <c r="AK1" s="50"/>
      <c r="AL1" s="50"/>
      <c r="AM1" s="50"/>
      <c r="AN1" s="50" t="s">
        <v>111</v>
      </c>
      <c r="AO1" s="50"/>
      <c r="AP1" s="50"/>
      <c r="AQ1" s="50"/>
      <c r="AR1" s="50"/>
      <c r="AS1" s="50" t="s">
        <v>112</v>
      </c>
      <c r="AT1" s="50"/>
      <c r="AU1" s="50"/>
      <c r="AV1" s="50"/>
      <c r="AW1" s="50"/>
      <c r="AX1" s="50" t="s">
        <v>113</v>
      </c>
      <c r="AY1" s="50" t="s">
        <v>114</v>
      </c>
      <c r="AZ1" s="50" t="s">
        <v>115</v>
      </c>
      <c r="BA1" s="50" t="s">
        <v>116</v>
      </c>
      <c r="BB1" s="50" t="s">
        <v>117</v>
      </c>
    </row>
    <row r="2" s="45" customFormat="1" ht="22.5" customHeight="1" spans="1:54">
      <c r="A2" s="50"/>
      <c r="B2" s="50"/>
      <c r="C2" s="52"/>
      <c r="D2" s="52"/>
      <c r="E2" s="52"/>
      <c r="F2" s="50"/>
      <c r="G2" s="50"/>
      <c r="H2" s="51"/>
      <c r="I2" s="62" t="s">
        <v>118</v>
      </c>
      <c r="J2" s="52" t="s">
        <v>119</v>
      </c>
      <c r="K2" s="52" t="s">
        <v>120</v>
      </c>
      <c r="L2" s="52" t="s">
        <v>121</v>
      </c>
      <c r="M2" s="52" t="s">
        <v>122</v>
      </c>
      <c r="N2" s="62" t="s">
        <v>118</v>
      </c>
      <c r="O2" s="52" t="s">
        <v>119</v>
      </c>
      <c r="P2" s="52" t="s">
        <v>120</v>
      </c>
      <c r="Q2" s="52" t="s">
        <v>121</v>
      </c>
      <c r="R2" s="52" t="s">
        <v>122</v>
      </c>
      <c r="S2" s="62" t="s">
        <v>118</v>
      </c>
      <c r="T2" s="52" t="s">
        <v>119</v>
      </c>
      <c r="U2" s="52" t="s">
        <v>120</v>
      </c>
      <c r="V2" s="52" t="s">
        <v>121</v>
      </c>
      <c r="W2" s="52" t="s">
        <v>122</v>
      </c>
      <c r="X2" s="62" t="s">
        <v>118</v>
      </c>
      <c r="Y2" s="52" t="s">
        <v>123</v>
      </c>
      <c r="Z2" s="52" t="s">
        <v>124</v>
      </c>
      <c r="AA2" s="62" t="s">
        <v>118</v>
      </c>
      <c r="AB2" s="52" t="s">
        <v>123</v>
      </c>
      <c r="AC2" s="52" t="s">
        <v>124</v>
      </c>
      <c r="AD2" s="52" t="s">
        <v>118</v>
      </c>
      <c r="AE2" s="52" t="s">
        <v>119</v>
      </c>
      <c r="AF2" s="52" t="s">
        <v>120</v>
      </c>
      <c r="AG2" s="52" t="s">
        <v>121</v>
      </c>
      <c r="AH2" s="52" t="s">
        <v>122</v>
      </c>
      <c r="AI2" s="52" t="s">
        <v>118</v>
      </c>
      <c r="AJ2" s="52" t="s">
        <v>119</v>
      </c>
      <c r="AK2" s="52" t="s">
        <v>120</v>
      </c>
      <c r="AL2" s="52" t="s">
        <v>121</v>
      </c>
      <c r="AM2" s="52" t="s">
        <v>122</v>
      </c>
      <c r="AN2" s="52" t="s">
        <v>118</v>
      </c>
      <c r="AO2" s="52" t="s">
        <v>119</v>
      </c>
      <c r="AP2" s="52" t="s">
        <v>120</v>
      </c>
      <c r="AQ2" s="52" t="s">
        <v>121</v>
      </c>
      <c r="AR2" s="52" t="s">
        <v>122</v>
      </c>
      <c r="AS2" s="52" t="s">
        <v>125</v>
      </c>
      <c r="AT2" s="52" t="s">
        <v>126</v>
      </c>
      <c r="AU2" s="52" t="s">
        <v>127</v>
      </c>
      <c r="AV2" s="52" t="s">
        <v>128</v>
      </c>
      <c r="AW2" s="52" t="s">
        <v>129</v>
      </c>
      <c r="AX2" s="50"/>
      <c r="AY2" s="50"/>
      <c r="AZ2" s="50"/>
      <c r="BA2" s="50"/>
      <c r="BB2" s="50"/>
    </row>
    <row r="3" s="46" customFormat="1" ht="21" customHeight="1" spans="1:56">
      <c r="A3" s="53">
        <v>1</v>
      </c>
      <c r="B3" s="54" t="s">
        <v>130</v>
      </c>
      <c r="C3" s="11" t="s">
        <v>27</v>
      </c>
      <c r="D3" s="135" t="s">
        <v>28</v>
      </c>
      <c r="E3" s="56" t="s">
        <v>131</v>
      </c>
      <c r="F3" s="53">
        <v>202305</v>
      </c>
      <c r="G3" s="53"/>
      <c r="H3" s="53">
        <v>202409</v>
      </c>
      <c r="I3" s="63">
        <v>4224</v>
      </c>
      <c r="J3" s="64">
        <v>0.16</v>
      </c>
      <c r="K3" s="65">
        <f>ROUND(I3*J3,2)</f>
        <v>675.84</v>
      </c>
      <c r="L3" s="64">
        <v>0.08</v>
      </c>
      <c r="M3" s="65">
        <f>ROUND(I3*L3,2)</f>
        <v>337.92</v>
      </c>
      <c r="N3" s="63">
        <v>4224</v>
      </c>
      <c r="O3" s="66">
        <v>0.087</v>
      </c>
      <c r="P3" s="65">
        <f>ROUND(N3*O3,2)</f>
        <v>367.49</v>
      </c>
      <c r="Q3" s="64">
        <v>0.02</v>
      </c>
      <c r="R3" s="65">
        <f>ROUND(N3*Q3,2)</f>
        <v>84.48</v>
      </c>
      <c r="S3" s="63">
        <v>4224</v>
      </c>
      <c r="T3" s="67">
        <v>0.007</v>
      </c>
      <c r="U3" s="65">
        <f>ROUND(S3*T3,2)</f>
        <v>29.57</v>
      </c>
      <c r="V3" s="64">
        <v>0.003</v>
      </c>
      <c r="W3" s="65">
        <f>ROUND(S3*V3,2)</f>
        <v>12.67</v>
      </c>
      <c r="X3" s="63"/>
      <c r="Y3" s="66"/>
      <c r="Z3" s="65"/>
      <c r="AA3" s="63">
        <v>4224</v>
      </c>
      <c r="AB3" s="68">
        <v>0.0032</v>
      </c>
      <c r="AC3" s="65">
        <f>ROUND(AA3*AB3,2)</f>
        <v>13.52</v>
      </c>
      <c r="AD3" s="63"/>
      <c r="AE3" s="66"/>
      <c r="AF3" s="69"/>
      <c r="AG3" s="70"/>
      <c r="AH3" s="71">
        <v>7</v>
      </c>
      <c r="AI3" s="63">
        <v>4224</v>
      </c>
      <c r="AJ3" s="66">
        <v>0.015</v>
      </c>
      <c r="AK3" s="69">
        <f>ROUND(AI3*AJ3,2)</f>
        <v>63.36</v>
      </c>
      <c r="AL3" s="70"/>
      <c r="AM3" s="70"/>
      <c r="AN3" s="63"/>
      <c r="AO3" s="70"/>
      <c r="AP3" s="65"/>
      <c r="AQ3" s="70"/>
      <c r="AR3" s="65"/>
      <c r="AS3" s="65">
        <f>K3+P3+U3+Z3+AC3+AF3+AK3</f>
        <v>1149.78</v>
      </c>
      <c r="AT3" s="65">
        <f>M3+R3+W3+AH3+AM3</f>
        <v>442.07</v>
      </c>
      <c r="AU3" s="65">
        <f>AP3</f>
        <v>0</v>
      </c>
      <c r="AV3" s="65">
        <f>AR3</f>
        <v>0</v>
      </c>
      <c r="AW3" s="65">
        <f>AS3+AT3+AU3+AV3</f>
        <v>1591.85</v>
      </c>
      <c r="AX3" s="65">
        <f>AS3+AT3</f>
        <v>1591.85</v>
      </c>
      <c r="AY3" s="65">
        <f>AU3+AV3</f>
        <v>0</v>
      </c>
      <c r="AZ3" s="65">
        <v>0</v>
      </c>
      <c r="BA3" s="65">
        <f>SUM(AX3:AZ3)</f>
        <v>1591.85</v>
      </c>
      <c r="BB3" s="65"/>
      <c r="BC3" s="73"/>
      <c r="BD3" s="73"/>
    </row>
    <row r="4" s="46" customFormat="1" ht="21" customHeight="1" spans="1:56">
      <c r="A4" s="53">
        <v>2</v>
      </c>
      <c r="B4" s="54" t="s">
        <v>130</v>
      </c>
      <c r="C4" s="11" t="s">
        <v>132</v>
      </c>
      <c r="D4" s="55" t="s">
        <v>133</v>
      </c>
      <c r="E4" s="56" t="s">
        <v>134</v>
      </c>
      <c r="F4" s="53">
        <v>202401</v>
      </c>
      <c r="G4" s="53"/>
      <c r="H4" s="53">
        <v>202409</v>
      </c>
      <c r="I4" s="63">
        <v>4224</v>
      </c>
      <c r="J4" s="64">
        <v>0.16</v>
      </c>
      <c r="K4" s="65">
        <f>ROUND(I4*J4,2)</f>
        <v>675.84</v>
      </c>
      <c r="L4" s="64">
        <v>0.08</v>
      </c>
      <c r="M4" s="65">
        <f>ROUND(I4*L4,2)</f>
        <v>337.92</v>
      </c>
      <c r="N4" s="63">
        <v>0</v>
      </c>
      <c r="O4" s="66">
        <v>0.087</v>
      </c>
      <c r="P4" s="65">
        <f>ROUND(N4*O4,2)</f>
        <v>0</v>
      </c>
      <c r="Q4" s="64">
        <v>0.02</v>
      </c>
      <c r="R4" s="65">
        <f>ROUND(N4*Q4,2)</f>
        <v>0</v>
      </c>
      <c r="S4" s="63">
        <v>4224</v>
      </c>
      <c r="T4" s="67">
        <v>0.007</v>
      </c>
      <c r="U4" s="65">
        <f>ROUND(S4*T4,2)</f>
        <v>29.57</v>
      </c>
      <c r="V4" s="64">
        <v>0.003</v>
      </c>
      <c r="W4" s="65">
        <f>ROUND(S4*V4,2)</f>
        <v>12.67</v>
      </c>
      <c r="X4" s="63"/>
      <c r="Y4" s="66"/>
      <c r="Z4" s="65"/>
      <c r="AA4" s="63">
        <v>4224</v>
      </c>
      <c r="AB4" s="68">
        <v>0.0032</v>
      </c>
      <c r="AC4" s="65">
        <f>ROUND(AA4*AB4,2)</f>
        <v>13.52</v>
      </c>
      <c r="AD4" s="63"/>
      <c r="AE4" s="66"/>
      <c r="AF4" s="69"/>
      <c r="AG4" s="70"/>
      <c r="AH4" s="72">
        <v>0</v>
      </c>
      <c r="AI4" s="63">
        <v>4224</v>
      </c>
      <c r="AJ4" s="66">
        <v>0.015</v>
      </c>
      <c r="AK4" s="69">
        <f>ROUND(AI4*AJ4,2)</f>
        <v>63.36</v>
      </c>
      <c r="AL4" s="70"/>
      <c r="AM4" s="70"/>
      <c r="AN4" s="63"/>
      <c r="AO4" s="70"/>
      <c r="AP4" s="65"/>
      <c r="AQ4" s="70"/>
      <c r="AR4" s="65"/>
      <c r="AS4" s="65">
        <f>K4+P4+U4+Z4+AC4+AF4+AK4</f>
        <v>782.29</v>
      </c>
      <c r="AT4" s="65">
        <f>M4+R4+W4+AH4+AM4</f>
        <v>350.59</v>
      </c>
      <c r="AU4" s="65">
        <f>AP4</f>
        <v>0</v>
      </c>
      <c r="AV4" s="65">
        <f>AR4</f>
        <v>0</v>
      </c>
      <c r="AW4" s="65">
        <f>AS4+AT4+AU4+AV4</f>
        <v>1132.88</v>
      </c>
      <c r="AX4" s="65">
        <f>AS4+AT4</f>
        <v>1132.88</v>
      </c>
      <c r="AY4" s="65">
        <f>AU4+AV4</f>
        <v>0</v>
      </c>
      <c r="AZ4" s="65">
        <v>0</v>
      </c>
      <c r="BA4" s="65">
        <f>SUM(AX4:AZ4)</f>
        <v>1132.88</v>
      </c>
      <c r="BB4" s="65"/>
      <c r="BC4" s="73"/>
      <c r="BD4" s="73"/>
    </row>
    <row r="5" s="46" customFormat="1" ht="21" customHeight="1" spans="1:56">
      <c r="A5" s="53">
        <v>3</v>
      </c>
      <c r="B5" s="54" t="s">
        <v>130</v>
      </c>
      <c r="C5" s="11" t="s">
        <v>31</v>
      </c>
      <c r="D5" s="55" t="s">
        <v>32</v>
      </c>
      <c r="E5" s="56" t="s">
        <v>134</v>
      </c>
      <c r="F5" s="53">
        <v>202401</v>
      </c>
      <c r="G5" s="53"/>
      <c r="H5" s="53">
        <v>202409</v>
      </c>
      <c r="I5" s="63">
        <v>4224</v>
      </c>
      <c r="J5" s="64">
        <v>0.16</v>
      </c>
      <c r="K5" s="65">
        <f>ROUND(I5*J5,2)</f>
        <v>675.84</v>
      </c>
      <c r="L5" s="64">
        <v>0.08</v>
      </c>
      <c r="M5" s="65">
        <f>ROUND(I5*L5,2)</f>
        <v>337.92</v>
      </c>
      <c r="N5" s="63">
        <v>4224</v>
      </c>
      <c r="O5" s="66">
        <v>0.087</v>
      </c>
      <c r="P5" s="65">
        <f>ROUND(N5*O5,2)</f>
        <v>367.49</v>
      </c>
      <c r="Q5" s="64">
        <v>0.02</v>
      </c>
      <c r="R5" s="65">
        <f>ROUND(N5*Q5,2)</f>
        <v>84.48</v>
      </c>
      <c r="S5" s="63">
        <v>4224</v>
      </c>
      <c r="T5" s="67">
        <v>0.007</v>
      </c>
      <c r="U5" s="65">
        <f>ROUND(S5*T5,2)</f>
        <v>29.57</v>
      </c>
      <c r="V5" s="64">
        <v>0.003</v>
      </c>
      <c r="W5" s="65">
        <f>ROUND(S5*V5,2)</f>
        <v>12.67</v>
      </c>
      <c r="X5" s="63"/>
      <c r="Y5" s="66"/>
      <c r="Z5" s="65"/>
      <c r="AA5" s="63">
        <v>4224</v>
      </c>
      <c r="AB5" s="68">
        <v>0.0032</v>
      </c>
      <c r="AC5" s="65">
        <f>ROUND(AA5*AB5,2)</f>
        <v>13.52</v>
      </c>
      <c r="AD5" s="63"/>
      <c r="AE5" s="66"/>
      <c r="AF5" s="69"/>
      <c r="AG5" s="70"/>
      <c r="AH5" s="71">
        <v>7</v>
      </c>
      <c r="AI5" s="63">
        <v>4224</v>
      </c>
      <c r="AJ5" s="66">
        <v>0.015</v>
      </c>
      <c r="AK5" s="69">
        <f>ROUND(AI5*AJ5,2)</f>
        <v>63.36</v>
      </c>
      <c r="AL5" s="70"/>
      <c r="AM5" s="70"/>
      <c r="AN5" s="63"/>
      <c r="AO5" s="70"/>
      <c r="AP5" s="65"/>
      <c r="AQ5" s="70"/>
      <c r="AR5" s="65"/>
      <c r="AS5" s="65">
        <f>K5+P5+U5+Z5+AC5+AF5+AK5</f>
        <v>1149.78</v>
      </c>
      <c r="AT5" s="65">
        <f>M5+R5+W5+AH5+AM5</f>
        <v>442.07</v>
      </c>
      <c r="AU5" s="65">
        <f>AP5</f>
        <v>0</v>
      </c>
      <c r="AV5" s="65">
        <f>AR5</f>
        <v>0</v>
      </c>
      <c r="AW5" s="65">
        <f>AS5+AT5+AU5+AV5</f>
        <v>1591.85</v>
      </c>
      <c r="AX5" s="65">
        <f>AS5+AT5</f>
        <v>1591.85</v>
      </c>
      <c r="AY5" s="65">
        <f>AU5+AV5</f>
        <v>0</v>
      </c>
      <c r="AZ5" s="65">
        <v>0</v>
      </c>
      <c r="BA5" s="65">
        <f>SUM(AX5:AZ5)</f>
        <v>1591.85</v>
      </c>
      <c r="BB5" s="65"/>
      <c r="BC5" s="73"/>
      <c r="BD5" s="73"/>
    </row>
    <row r="6" s="47" customFormat="1" ht="21" customHeight="1" spans="1:54">
      <c r="A6" s="57" t="s">
        <v>135</v>
      </c>
      <c r="B6" s="58"/>
      <c r="C6" s="59"/>
      <c r="D6" s="58"/>
      <c r="E6" s="60"/>
      <c r="F6" s="61"/>
      <c r="G6" s="58"/>
      <c r="H6" s="58"/>
      <c r="I6" s="61"/>
      <c r="J6" s="58"/>
      <c r="K6" s="58">
        <f t="shared" ref="K6:P6" si="0">SUM(K3:K5)</f>
        <v>2027.52</v>
      </c>
      <c r="L6" s="58"/>
      <c r="M6" s="58">
        <f t="shared" si="0"/>
        <v>1013.76</v>
      </c>
      <c r="N6" s="58"/>
      <c r="O6" s="58"/>
      <c r="P6" s="58">
        <f t="shared" si="0"/>
        <v>734.98</v>
      </c>
      <c r="Q6" s="58"/>
      <c r="R6" s="58">
        <f t="shared" ref="R6:W6" si="1">SUM(R3:R5)</f>
        <v>168.96</v>
      </c>
      <c r="S6" s="58"/>
      <c r="T6" s="58"/>
      <c r="U6" s="58">
        <f t="shared" si="1"/>
        <v>88.71</v>
      </c>
      <c r="V6" s="58"/>
      <c r="W6" s="58">
        <f t="shared" si="1"/>
        <v>38.01</v>
      </c>
      <c r="X6" s="58"/>
      <c r="Y6" s="58"/>
      <c r="Z6" s="58">
        <f>SUM(Z3:Z5)</f>
        <v>0</v>
      </c>
      <c r="AA6" s="58"/>
      <c r="AB6" s="58"/>
      <c r="AC6" s="58">
        <f t="shared" ref="AC6:AH6" si="2">SUM(AC3:AC5)</f>
        <v>40.56</v>
      </c>
      <c r="AD6" s="58"/>
      <c r="AE6" s="58"/>
      <c r="AF6" s="58">
        <f t="shared" si="2"/>
        <v>0</v>
      </c>
      <c r="AG6" s="58"/>
      <c r="AH6" s="58">
        <f t="shared" si="2"/>
        <v>14</v>
      </c>
      <c r="AI6" s="58"/>
      <c r="AJ6" s="58"/>
      <c r="AK6" s="58">
        <f>SUM(AK3:AK5)</f>
        <v>190.08</v>
      </c>
      <c r="AL6" s="58"/>
      <c r="AM6" s="58"/>
      <c r="AN6" s="58"/>
      <c r="AO6" s="58"/>
      <c r="AP6" s="58">
        <f t="shared" ref="AP6:BA6" si="3">SUM(AP3:AP5)</f>
        <v>0</v>
      </c>
      <c r="AQ6" s="58"/>
      <c r="AR6" s="58">
        <f t="shared" si="3"/>
        <v>0</v>
      </c>
      <c r="AS6" s="58">
        <f t="shared" si="3"/>
        <v>3081.85</v>
      </c>
      <c r="AT6" s="58">
        <f t="shared" si="3"/>
        <v>1234.73</v>
      </c>
      <c r="AU6" s="58">
        <f t="shared" si="3"/>
        <v>0</v>
      </c>
      <c r="AV6" s="58">
        <f t="shared" si="3"/>
        <v>0</v>
      </c>
      <c r="AW6" s="58">
        <f t="shared" si="3"/>
        <v>4316.58</v>
      </c>
      <c r="AX6" s="58">
        <f t="shared" si="3"/>
        <v>4316.58</v>
      </c>
      <c r="AY6" s="58">
        <f t="shared" si="3"/>
        <v>0</v>
      </c>
      <c r="AZ6" s="58">
        <f t="shared" si="3"/>
        <v>0</v>
      </c>
      <c r="BA6" s="58">
        <f t="shared" si="3"/>
        <v>4316.58</v>
      </c>
      <c r="BB6" s="58"/>
    </row>
  </sheetData>
  <mergeCells count="22">
    <mergeCell ref="I1:M1"/>
    <mergeCell ref="N1:R1"/>
    <mergeCell ref="S1:W1"/>
    <mergeCell ref="X1:Z1"/>
    <mergeCell ref="AA1:AC1"/>
    <mergeCell ref="AD1:AH1"/>
    <mergeCell ref="AI1:AM1"/>
    <mergeCell ref="AN1:AR1"/>
    <mergeCell ref="AS1:AW1"/>
    <mergeCell ref="A1:A2"/>
    <mergeCell ref="B1:B2"/>
    <mergeCell ref="C1:C2"/>
    <mergeCell ref="D1:D2"/>
    <mergeCell ref="E1:E2"/>
    <mergeCell ref="F1:F2"/>
    <mergeCell ref="G1:G2"/>
    <mergeCell ref="H1:H2"/>
    <mergeCell ref="AX1:AX2"/>
    <mergeCell ref="AY1:AY2"/>
    <mergeCell ref="AZ1:AZ2"/>
    <mergeCell ref="BA1:BA2"/>
    <mergeCell ref="BB1:BB2"/>
  </mergeCells>
  <conditionalFormatting sqref="E1">
    <cfRule type="duplicateValues" dxfId="0" priority="8" stopIfTrue="1"/>
  </conditionalFormatting>
  <conditionalFormatting sqref="F1">
    <cfRule type="duplicateValues" dxfId="0" priority="7" stopIfTrue="1"/>
  </conditionalFormatting>
  <conditionalFormatting sqref="G1">
    <cfRule type="duplicateValues" dxfId="0" priority="6" stopIfTrue="1"/>
  </conditionalFormatting>
  <conditionalFormatting sqref="H1:I1">
    <cfRule type="duplicateValues" dxfId="0" priority="9" stopIfTrue="1"/>
  </conditionalFormatting>
  <conditionalFormatting sqref="N1">
    <cfRule type="duplicateValues" dxfId="0" priority="5" stopIfTrue="1"/>
  </conditionalFormatting>
  <conditionalFormatting sqref="S1">
    <cfRule type="duplicateValues" dxfId="0" priority="4" stopIfTrue="1"/>
  </conditionalFormatting>
  <conditionalFormatting sqref="AD1">
    <cfRule type="duplicateValues" dxfId="0" priority="2" stopIfTrue="1"/>
  </conditionalFormatting>
  <conditionalFormatting sqref="AI1">
    <cfRule type="duplicateValues" dxfId="0" priority="1" stopIfTrue="1"/>
  </conditionalFormatting>
  <conditionalFormatting sqref="AN1">
    <cfRule type="duplicateValues" dxfId="0" priority="3" stopIfTrue="1"/>
  </conditionalFormatting>
  <dataValidations count="1">
    <dataValidation type="list" allowBlank="1" showInputMessage="1" showErrorMessage="1" sqref="E3:E6">
      <formula1>"本地城镇,本地农村,外地城镇,外地农村"</formula1>
    </dataValidation>
  </dataValidations>
  <pageMargins left="0.75" right="0.75" top="1" bottom="1" header="0.511805555555556" footer="0.511805555555556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D11"/>
  <sheetViews>
    <sheetView workbookViewId="0">
      <pane xSplit="6" ySplit="3" topLeftCell="R4" activePane="bottomRight" state="frozen"/>
      <selection/>
      <selection pane="topRight"/>
      <selection pane="bottomLeft"/>
      <selection pane="bottomRight" activeCell="R14" sqref="R14"/>
    </sheetView>
  </sheetViews>
  <sheetFormatPr defaultColWidth="9" defaultRowHeight="13.5"/>
  <cols>
    <col min="1" max="1" width="6" customWidth="1"/>
    <col min="2" max="2" width="9.75833333333333" customWidth="1"/>
    <col min="3" max="3" width="10.125" customWidth="1"/>
    <col min="4" max="4" width="11.1833333333333" customWidth="1"/>
    <col min="5" max="5" width="12.725" customWidth="1"/>
    <col min="6" max="6" width="7" customWidth="1"/>
    <col min="7" max="7" width="7.125" customWidth="1" outlineLevel="1"/>
    <col min="8" max="8" width="7.5" customWidth="1" outlineLevel="1"/>
    <col min="9" max="9" width="7" customWidth="1" outlineLevel="1"/>
    <col min="10" max="10" width="8.125" customWidth="1" outlineLevel="1"/>
    <col min="11" max="11" width="10" customWidth="1" outlineLevel="1"/>
    <col min="12" max="12" width="6.25833333333333" customWidth="1" outlineLevel="1"/>
    <col min="13" max="13" width="9.5" customWidth="1" outlineLevel="1"/>
    <col min="14" max="14" width="8.125" customWidth="1" outlineLevel="1"/>
    <col min="15" max="16" width="6.5" customWidth="1" outlineLevel="1"/>
    <col min="17" max="17" width="6.875" customWidth="1" outlineLevel="1"/>
    <col min="18" max="18" width="12.7583333333333" customWidth="1" outlineLevel="1"/>
    <col min="19" max="19" width="7.09166666666667" customWidth="1" outlineLevel="1"/>
    <col min="20" max="20" width="9.63333333333333" customWidth="1" outlineLevel="1"/>
    <col min="21" max="23" width="6.5" customWidth="1" outlineLevel="1"/>
    <col min="24" max="24" width="9.5" customWidth="1" outlineLevel="1"/>
    <col min="25" max="25" width="9.25833333333333" customWidth="1"/>
    <col min="27" max="27" width="8.375" customWidth="1"/>
    <col min="28" max="28" width="10.125" customWidth="1"/>
    <col min="29" max="29" width="9.375" customWidth="1"/>
    <col min="30" max="30" width="19.5" customWidth="1"/>
  </cols>
  <sheetData>
    <row r="1" ht="21" customHeight="1" spans="1:30">
      <c r="A1" s="28" t="s">
        <v>136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40" t="s">
        <v>137</v>
      </c>
    </row>
    <row r="2" ht="21" customHeight="1" spans="1:30">
      <c r="A2" s="29" t="s">
        <v>2</v>
      </c>
      <c r="B2" s="29" t="s">
        <v>3</v>
      </c>
      <c r="C2" s="29" t="s">
        <v>138</v>
      </c>
      <c r="D2" s="29" t="s">
        <v>139</v>
      </c>
      <c r="E2" s="30" t="s">
        <v>140</v>
      </c>
      <c r="F2" s="30" t="s">
        <v>141</v>
      </c>
      <c r="G2" s="29" t="s">
        <v>142</v>
      </c>
      <c r="H2" s="29"/>
      <c r="I2" s="29"/>
      <c r="J2" s="29"/>
      <c r="K2" s="29" t="s">
        <v>143</v>
      </c>
      <c r="L2" s="29" t="s">
        <v>144</v>
      </c>
      <c r="M2" s="29"/>
      <c r="N2" s="29"/>
      <c r="O2" s="29"/>
      <c r="P2" s="29" t="s">
        <v>143</v>
      </c>
      <c r="Q2" s="29" t="s">
        <v>145</v>
      </c>
      <c r="R2" s="29"/>
      <c r="S2" s="29" t="s">
        <v>146</v>
      </c>
      <c r="T2" s="29"/>
      <c r="U2" s="29" t="s">
        <v>147</v>
      </c>
      <c r="V2" s="29"/>
      <c r="W2" s="37" t="s">
        <v>148</v>
      </c>
      <c r="X2" s="38"/>
      <c r="Y2" s="29" t="s">
        <v>149</v>
      </c>
      <c r="Z2" s="29" t="s">
        <v>13</v>
      </c>
      <c r="AA2" s="29" t="s">
        <v>150</v>
      </c>
      <c r="AB2" s="29"/>
      <c r="AC2" s="41" t="s">
        <v>151</v>
      </c>
      <c r="AD2" s="40"/>
    </row>
    <row r="3" ht="27.95" customHeight="1" spans="1:30">
      <c r="A3" s="29"/>
      <c r="B3" s="29"/>
      <c r="C3" s="29"/>
      <c r="D3" s="29"/>
      <c r="E3" s="30"/>
      <c r="F3" s="30"/>
      <c r="G3" s="30" t="s">
        <v>152</v>
      </c>
      <c r="H3" s="30" t="s">
        <v>153</v>
      </c>
      <c r="I3" s="30" t="s">
        <v>154</v>
      </c>
      <c r="J3" s="30" t="s">
        <v>155</v>
      </c>
      <c r="K3" s="29"/>
      <c r="L3" s="36" t="s">
        <v>156</v>
      </c>
      <c r="M3" s="29" t="s">
        <v>143</v>
      </c>
      <c r="N3" s="36" t="s">
        <v>157</v>
      </c>
      <c r="O3" s="29" t="s">
        <v>143</v>
      </c>
      <c r="P3" s="29"/>
      <c r="Q3" s="29" t="s">
        <v>158</v>
      </c>
      <c r="R3" s="29" t="s">
        <v>143</v>
      </c>
      <c r="S3" s="29" t="s">
        <v>158</v>
      </c>
      <c r="T3" s="29" t="s">
        <v>143</v>
      </c>
      <c r="U3" s="29" t="s">
        <v>158</v>
      </c>
      <c r="V3" s="29" t="s">
        <v>143</v>
      </c>
      <c r="W3" s="29" t="s">
        <v>158</v>
      </c>
      <c r="X3" s="29" t="s">
        <v>143</v>
      </c>
      <c r="Y3" s="29"/>
      <c r="Z3" s="29"/>
      <c r="AA3" s="29" t="s">
        <v>158</v>
      </c>
      <c r="AB3" s="29" t="s">
        <v>159</v>
      </c>
      <c r="AC3" s="42"/>
      <c r="AD3" s="40"/>
    </row>
    <row r="4" ht="30" customHeight="1" spans="1:30">
      <c r="A4" s="31">
        <v>3</v>
      </c>
      <c r="B4" s="32" t="s">
        <v>27</v>
      </c>
      <c r="C4" s="33" t="s">
        <v>160</v>
      </c>
      <c r="D4" s="34">
        <v>7550</v>
      </c>
      <c r="E4" s="31">
        <v>26</v>
      </c>
      <c r="F4" s="31">
        <v>26</v>
      </c>
      <c r="G4" s="34"/>
      <c r="H4" s="34"/>
      <c r="I4" s="34"/>
      <c r="J4" s="34"/>
      <c r="K4" s="34">
        <f>ROUND((G4*20+H4*50+D4/E4*I4+D4/E4*J4*2),2)</f>
        <v>0</v>
      </c>
      <c r="L4" s="34"/>
      <c r="M4" s="34">
        <f>ROUND((D4/E4*L4),2)</f>
        <v>0</v>
      </c>
      <c r="N4" s="34"/>
      <c r="O4" s="34">
        <f>ROUND((N4*50),2)</f>
        <v>0</v>
      </c>
      <c r="P4" s="34">
        <f>ROUND((M4+O4),2)</f>
        <v>0</v>
      </c>
      <c r="Q4" s="33">
        <f>VLOOKUP(B4,[2]月度汇总!$A:$AC,29,0)</f>
        <v>0</v>
      </c>
      <c r="R4" s="33">
        <f>D4/E4*Q4</f>
        <v>0</v>
      </c>
      <c r="S4" s="33"/>
      <c r="T4" s="34"/>
      <c r="U4" s="34"/>
      <c r="V4" s="33">
        <f>D4/E4*U4</f>
        <v>0</v>
      </c>
      <c r="W4" s="34"/>
      <c r="X4" s="33">
        <f>D4/E4*W4</f>
        <v>0</v>
      </c>
      <c r="Y4" s="33">
        <f>ROUND((K4+P4+R4+T4+V4+X4),2)</f>
        <v>0</v>
      </c>
      <c r="Z4" s="34"/>
      <c r="AA4" s="33">
        <f>VLOOKUP(B4,[1]月度汇总!$A:$AA,27,0)</f>
        <v>0</v>
      </c>
      <c r="AB4" s="33">
        <f>ROUND((D4/E4*AA4),2)</f>
        <v>0</v>
      </c>
      <c r="AC4" s="34"/>
      <c r="AD4" s="43"/>
    </row>
    <row r="5" ht="30" customHeight="1" spans="1:30">
      <c r="A5" s="31">
        <v>5</v>
      </c>
      <c r="B5" s="32" t="s">
        <v>132</v>
      </c>
      <c r="C5" s="33" t="s">
        <v>161</v>
      </c>
      <c r="D5" s="34">
        <v>6000</v>
      </c>
      <c r="E5" s="31">
        <v>26</v>
      </c>
      <c r="F5" s="31">
        <v>26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3">
        <f>VLOOKUP(B5,[2]月度汇总!$A:$AC,29,0)</f>
        <v>0</v>
      </c>
      <c r="R5" s="33">
        <f>D5/E5*Q5</f>
        <v>0</v>
      </c>
      <c r="S5" s="33"/>
      <c r="T5" s="34"/>
      <c r="U5" s="34"/>
      <c r="V5" s="33">
        <f>D5/E5*U5</f>
        <v>0</v>
      </c>
      <c r="W5" s="34"/>
      <c r="X5" s="33">
        <f>D5/E5*W5</f>
        <v>0</v>
      </c>
      <c r="Y5" s="33">
        <f>ROUND((K5+P5+R5+T5+V5+X5),2)</f>
        <v>0</v>
      </c>
      <c r="Z5" s="34"/>
      <c r="AA5" s="33"/>
      <c r="AB5" s="33">
        <f>ROUND((D5/E5*AA5),2)</f>
        <v>0</v>
      </c>
      <c r="AC5" s="34"/>
      <c r="AD5" s="43"/>
    </row>
    <row r="6" ht="30" customHeight="1" spans="1:30">
      <c r="A6" s="31">
        <v>6</v>
      </c>
      <c r="B6" s="32" t="s">
        <v>31</v>
      </c>
      <c r="C6" s="33" t="s">
        <v>161</v>
      </c>
      <c r="D6" s="34">
        <v>6000</v>
      </c>
      <c r="E6" s="31">
        <v>26</v>
      </c>
      <c r="F6" s="31">
        <v>26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3">
        <f>VLOOKUP(B6,[2]月度汇总!$A:$AC,29,0)</f>
        <v>0</v>
      </c>
      <c r="R6" s="33">
        <f>D6/E6*Q6</f>
        <v>0</v>
      </c>
      <c r="S6" s="33"/>
      <c r="T6" s="34"/>
      <c r="U6" s="34"/>
      <c r="V6" s="33">
        <f>D6/E6*U6</f>
        <v>0</v>
      </c>
      <c r="W6" s="34"/>
      <c r="X6" s="33">
        <f>D6/E6*W6</f>
        <v>0</v>
      </c>
      <c r="Y6" s="33">
        <f>ROUND((K6+P6+R6+T6+V6+X6),2)</f>
        <v>0</v>
      </c>
      <c r="Z6" s="34"/>
      <c r="AA6" s="33">
        <f>VLOOKUP(B6,[1]月度汇总!$A:$AA,27,0)</f>
        <v>0</v>
      </c>
      <c r="AB6" s="33">
        <f>ROUND((D6/E6*AA6),2)</f>
        <v>0</v>
      </c>
      <c r="AC6" s="34"/>
      <c r="AD6" s="43"/>
    </row>
    <row r="7" spans="5:30">
      <c r="E7" s="35"/>
      <c r="F7" s="35"/>
      <c r="G7" s="35">
        <f t="shared" ref="G7:P7" si="0">SUM(G4:G4)</f>
        <v>0</v>
      </c>
      <c r="H7" s="35">
        <f t="shared" si="0"/>
        <v>0</v>
      </c>
      <c r="I7" s="35">
        <f t="shared" si="0"/>
        <v>0</v>
      </c>
      <c r="J7" s="35">
        <f t="shared" si="0"/>
        <v>0</v>
      </c>
      <c r="K7" s="35">
        <f t="shared" si="0"/>
        <v>0</v>
      </c>
      <c r="L7" s="35">
        <f t="shared" si="0"/>
        <v>0</v>
      </c>
      <c r="M7" s="35">
        <f t="shared" si="0"/>
        <v>0</v>
      </c>
      <c r="N7" s="35">
        <f t="shared" si="0"/>
        <v>0</v>
      </c>
      <c r="O7" s="35">
        <f t="shared" si="0"/>
        <v>0</v>
      </c>
      <c r="P7" s="35">
        <f t="shared" si="0"/>
        <v>0</v>
      </c>
      <c r="Q7" s="35">
        <f>SUM(Q4:Q6)</f>
        <v>0</v>
      </c>
      <c r="R7" s="35">
        <f t="shared" ref="R7:AD7" si="1">SUM(R4:R6)</f>
        <v>0</v>
      </c>
      <c r="S7" s="35">
        <f t="shared" si="1"/>
        <v>0</v>
      </c>
      <c r="T7" s="35">
        <f t="shared" si="1"/>
        <v>0</v>
      </c>
      <c r="U7" s="35">
        <f t="shared" si="1"/>
        <v>0</v>
      </c>
      <c r="V7" s="35">
        <f t="shared" si="1"/>
        <v>0</v>
      </c>
      <c r="W7" s="35">
        <f t="shared" si="1"/>
        <v>0</v>
      </c>
      <c r="X7" s="35">
        <f t="shared" si="1"/>
        <v>0</v>
      </c>
      <c r="Y7" s="35">
        <f t="shared" si="1"/>
        <v>0</v>
      </c>
      <c r="Z7" s="35">
        <f t="shared" si="1"/>
        <v>0</v>
      </c>
      <c r="AA7" s="35">
        <f t="shared" si="1"/>
        <v>0</v>
      </c>
      <c r="AB7" s="35">
        <f t="shared" si="1"/>
        <v>0</v>
      </c>
      <c r="AC7" s="35">
        <f t="shared" si="1"/>
        <v>0</v>
      </c>
      <c r="AD7" s="35"/>
    </row>
    <row r="8" ht="16.5" spans="17:17">
      <c r="Q8" s="39"/>
    </row>
    <row r="9" ht="16.5" spans="17:17">
      <c r="Q9" s="39"/>
    </row>
    <row r="10" ht="16.5" spans="17:17">
      <c r="Q10" s="39"/>
    </row>
    <row r="11" ht="16.5" spans="17:17">
      <c r="Q11" s="39"/>
    </row>
  </sheetData>
  <mergeCells count="20">
    <mergeCell ref="A1:AB1"/>
    <mergeCell ref="G2:J2"/>
    <mergeCell ref="L2:N2"/>
    <mergeCell ref="Q2:R2"/>
    <mergeCell ref="S2:T2"/>
    <mergeCell ref="U2:V2"/>
    <mergeCell ref="W2:X2"/>
    <mergeCell ref="AA2:AB2"/>
    <mergeCell ref="A2:A3"/>
    <mergeCell ref="B2:B3"/>
    <mergeCell ref="C2:C3"/>
    <mergeCell ref="D2:D3"/>
    <mergeCell ref="E2:E3"/>
    <mergeCell ref="F2:F3"/>
    <mergeCell ref="K2:K3"/>
    <mergeCell ref="P2:P3"/>
    <mergeCell ref="Y2:Y3"/>
    <mergeCell ref="Z2:Z3"/>
    <mergeCell ref="AC2:AC3"/>
    <mergeCell ref="AD1:AD3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workbookViewId="0">
      <selection activeCell="C8" sqref="C8"/>
    </sheetView>
  </sheetViews>
  <sheetFormatPr defaultColWidth="9" defaultRowHeight="13.5" outlineLevelCol="3"/>
  <cols>
    <col min="2" max="2" width="10.5" style="1" customWidth="1"/>
    <col min="3" max="3" width="15.2583333333333" style="1" customWidth="1"/>
    <col min="4" max="4" width="12.2583333333333" style="1" customWidth="1"/>
  </cols>
  <sheetData>
    <row r="1" ht="14.25" spans="2:4">
      <c r="B1" s="2"/>
      <c r="C1" s="3"/>
      <c r="D1" s="4"/>
    </row>
    <row r="2" spans="2:4">
      <c r="B2" s="5" t="s">
        <v>162</v>
      </c>
      <c r="C2" s="6" t="s">
        <v>163</v>
      </c>
      <c r="D2" s="7" t="s">
        <v>164</v>
      </c>
    </row>
    <row r="3" spans="2:4">
      <c r="B3" s="8"/>
      <c r="C3" s="9"/>
      <c r="D3" s="10"/>
    </row>
    <row r="4" spans="2:4">
      <c r="B4" s="11" t="s">
        <v>27</v>
      </c>
      <c r="C4" s="12">
        <v>442.07</v>
      </c>
      <c r="D4" s="13"/>
    </row>
    <row r="5" spans="2:4">
      <c r="B5" s="11" t="s">
        <v>132</v>
      </c>
      <c r="C5" s="14">
        <v>350.59</v>
      </c>
      <c r="D5" s="15"/>
    </row>
    <row r="6" spans="2:4">
      <c r="B6" s="11" t="s">
        <v>31</v>
      </c>
      <c r="C6" s="14">
        <v>442.07</v>
      </c>
      <c r="D6" s="15"/>
    </row>
    <row r="7" spans="2:4">
      <c r="B7" s="11"/>
      <c r="C7" s="14"/>
      <c r="D7" s="15"/>
    </row>
    <row r="8" spans="2:4">
      <c r="B8" s="11"/>
      <c r="C8" s="14"/>
      <c r="D8" s="15"/>
    </row>
    <row r="9" spans="2:4">
      <c r="B9" s="11"/>
      <c r="C9" s="14"/>
      <c r="D9" s="15"/>
    </row>
    <row r="10" spans="2:4">
      <c r="B10" s="11"/>
      <c r="C10" s="14"/>
      <c r="D10" s="15"/>
    </row>
    <row r="11" spans="2:4">
      <c r="B11" s="11"/>
      <c r="C11" s="14"/>
      <c r="D11" s="15"/>
    </row>
    <row r="12" spans="2:4">
      <c r="B12" s="11"/>
      <c r="C12" s="14"/>
      <c r="D12" s="15"/>
    </row>
    <row r="13" spans="2:4">
      <c r="B13" s="11"/>
      <c r="C13" s="16"/>
      <c r="D13" s="17"/>
    </row>
    <row r="14" spans="2:4">
      <c r="B14" s="11"/>
      <c r="C14" s="16"/>
      <c r="D14" s="17"/>
    </row>
    <row r="15" spans="2:4">
      <c r="B15" s="18"/>
      <c r="C15" s="19">
        <f>SUM(C4:C14)</f>
        <v>1234.73</v>
      </c>
      <c r="D15" s="19"/>
    </row>
    <row r="19" spans="2:4">
      <c r="B19" s="20" t="s">
        <v>165</v>
      </c>
      <c r="D19" s="21"/>
    </row>
    <row r="20" spans="2:2">
      <c r="B20" s="22"/>
    </row>
    <row r="21" spans="2:2">
      <c r="B21" s="23"/>
    </row>
    <row r="22" spans="2:4">
      <c r="B22" s="24"/>
      <c r="C22" s="25"/>
      <c r="D22" s="25"/>
    </row>
    <row r="23" spans="2:4">
      <c r="B23" s="24"/>
      <c r="C23" s="25"/>
      <c r="D23" s="25"/>
    </row>
    <row r="24" spans="2:4">
      <c r="B24" s="26"/>
      <c r="C24" s="25"/>
      <c r="D24" s="25"/>
    </row>
    <row r="25" spans="2:4">
      <c r="B25" s="27"/>
      <c r="C25" s="25"/>
      <c r="D25" s="25"/>
    </row>
    <row r="26" spans="2:4">
      <c r="B26" s="27"/>
      <c r="C26" s="25"/>
      <c r="D26" s="25"/>
    </row>
    <row r="27" spans="2:4">
      <c r="B27" s="27"/>
      <c r="C27" s="25"/>
      <c r="D27" s="25"/>
    </row>
  </sheetData>
  <mergeCells count="3"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工资表</vt:lpstr>
      <vt:lpstr>奖金明细</vt:lpstr>
      <vt:lpstr>社保公积金</vt:lpstr>
      <vt:lpstr>社保公积金02</vt:lpstr>
      <vt:lpstr>考勤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yiyang</dc:creator>
  <cp:lastModifiedBy>一条小咸鱼</cp:lastModifiedBy>
  <dcterms:created xsi:type="dcterms:W3CDTF">2021-07-01T06:55:00Z</dcterms:created>
  <cp:lastPrinted>2023-03-13T05:55:00Z</cp:lastPrinted>
  <dcterms:modified xsi:type="dcterms:W3CDTF">2025-02-14T01:42:58Z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A67ECD8014C74D24A4234EC0CB965701</vt:lpwstr>
  </property>
</Properties>
</file>