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 activeTab="1"/>
  </bookViews>
  <sheets>
    <sheet name="1月份" sheetId="1" r:id="rId1"/>
    <sheet name="2月份" sheetId="2" r:id="rId2"/>
  </sheets>
  <definedNames>
    <definedName name="_xlnm._FilterDatabase" localSheetId="0" hidden="1">'1月份'!$A$1:$E$112</definedName>
    <definedName name="_xlnm._FilterDatabase" localSheetId="1" hidden="1">'2月份'!$A$1:$M$115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<sst xmlns="http://schemas.openxmlformats.org/spreadsheetml/2006/main" count="879" uniqueCount="323">
  <si>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</si>
  <si>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</si>
  <si>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</si>
  <si>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</si>
  <si>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</si>
  <si>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</si>
  <si>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</si>
  <si>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</si>
  <si>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</si>
  <si>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</si>
  <si>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</si>
  <si>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</si>
  <si>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</si>
  <si>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</si>
  <si>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</si>
  <si>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</si>
  <si>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</si>
  <si>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</si>
  <si>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</si>
  <si>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</si>
  <si>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</si>
  <si>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</si>
  <si>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</si>
  <si>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</si>
  <si>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</si>
  <si>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</si>
  <si>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</si>
  <si>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</si>
  <si>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</si>
  <si>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</si>
  <si>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</si>
  <si>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</si>
  <si>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</si>
  <si>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</si>
  <si>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</si>
  <si>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</si>
  <si>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</si>
  <si>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</si>
  <si>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</si>
  <si>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</si>
  <si>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</si>
  <si>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</si>
  <si>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</si>
  <si>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</si>
  <si>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</si>
  <si>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</si>
  <si>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</si>
  <si>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</si>
  <si>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</si>
  <si>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</si>
  <si>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</si>
  <si>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</si>
  <si>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</si>
  <si>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</si>
  <si>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</si>
  <si>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</si>
  <si>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</si>
  <si>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</si>
  <si>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</si>
  <si>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</si>
  <si>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</si>
  <si>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</si>
  <si>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</si>
  <si>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</si>
  <si>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</si>
  <si>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</si>
  <si>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</si>
  <si>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</si>
  <si>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</si>
  <si>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</si>
  <si>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</si>
  <si>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</si>
  <si>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</si>
  <si>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</si>
  <si>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</si>
  <si>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</si>
  <si>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</si>
  <si>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</si>
  <si>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</si>
  <si>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</si>
  <si>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</si>
  <si>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</si>
  <si>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</si>
  <si>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</si>
  <si>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</si>
  <si>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</si>
  <si>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</si>
  <si>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</si>
  <si>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</si>
  <si>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</si>
  <si>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</si>
  <si>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</si>
  <si>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</si>
  <si>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</si>
  <si>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</si>
  <si>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</si>
  <si>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</si>
  <si>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</si>
  <si>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</si>
  <si>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</si>
  <si>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</si>
  <si>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</si>
  <si>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</si>
  <si>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</si>
  <si>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</si>
  <si>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</si>
  <si>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</si>
  <si>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</si>
  <si>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</si>
  <si>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</si>
  <si>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</si>
  <si>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</si>
  <si>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</si>
  <si>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</si>
  <si>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</si>
  <si>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</si>
  <si>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</si>
  <si>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</si>
  <si>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</si>
  <si>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</si>
  <si>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</si>
  <si>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</si>
  <si>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</si>
  <si>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</si>
  <si>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</si>
  <si>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</si>
  <si>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</si>
  <si>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</si>
  <si>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</si>
  <si>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</si>
  <si>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</si>
  <si>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</si>
  <si>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</si>
  <si>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</si>
  <si>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</si>
  <si>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</si>
  <si>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</si>
  <si>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</si>
  <si>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</si>
  <si>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</si>
  <si>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</si>
  <si>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</si>
  <si>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</si>
  <si>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</si>
  <si>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</si>
  <si>
    <t>龙湖冠寓-上海宝杨路地铁站店</t>
  </si>
  <si>
    <t>泊寓-西安软件园店</t>
  </si>
  <si>
    <t>a203</t>
  </si>
  <si>
    <t>9栋11楼</t>
  </si>
  <si>
    <t>大学城安装</t>
  </si>
  <si>
    <t>20栋4楼</t>
  </si>
  <si>
    <t>b区18楼红灯</t>
  </si>
  <si>
    <t>410电源线问题</t>
  </si>
  <si>
    <t>泊寓-西安电子城店</t>
  </si>
  <si>
    <t>电子城安装</t>
  </si>
  <si>
    <t>深圳泊寓-南头古城</t>
  </si>
  <si>
    <t>熬夜加班赶进度2天</t>
  </si>
  <si>
    <t>配合联通外网拆机</t>
  </si>
  <si>
    <t>2-1106</t>
  </si>
  <si>
    <t>安装网络</t>
  </si>
  <si>
    <t>慈溪横河万洋众创城</t>
  </si>
  <si>
    <t>43-931</t>
  </si>
  <si>
    <t>运营办公室断网</t>
  </si>
  <si>
    <t>b栋三楼全断网</t>
  </si>
  <si>
    <t>运营办公室</t>
  </si>
  <si>
    <t>安歆公寓-深圳火车站店</t>
  </si>
  <si>
    <t>前台网络</t>
  </si>
  <si>
    <t>2个人安装网络</t>
  </si>
  <si>
    <t>荷塘万洋众创城</t>
  </si>
  <si>
    <t>运营办公室安装网络</t>
  </si>
  <si>
    <t>重庆龙湖天际</t>
  </si>
  <si>
    <t>商宽安装</t>
  </si>
  <si>
    <t>重庆</t>
  </si>
  <si>
    <t>重庆龙湖新壹街</t>
  </si>
  <si>
    <t>3-725红灯</t>
  </si>
  <si>
    <t>兼职人员</t>
  </si>
  <si>
    <t>2月份按城市划分（公寓）</t>
  </si>
  <si>
    <t>华舍公寓-海雅缤纷城店</t>
  </si>
  <si>
    <t>前供应商网络到期入户更换项目施工</t>
  </si>
  <si>
    <t>潘永杰</t>
  </si>
  <si>
    <t>c-8楼</t>
  </si>
  <si>
    <t>田锦</t>
  </si>
  <si>
    <t>入户安装</t>
  </si>
  <si>
    <t>许师傅</t>
  </si>
  <si>
    <t>王永松</t>
  </si>
  <si>
    <t>一期现场外网施工沟通</t>
  </si>
  <si>
    <t>409光纤断了</t>
  </si>
  <si>
    <t>慈溪周巷万洋众创城</t>
  </si>
  <si>
    <t>凌泽裕</t>
  </si>
  <si>
    <t>5046红灯</t>
  </si>
  <si>
    <t>安装22户</t>
  </si>
  <si>
    <t>2月份按城市划分（商业）</t>
  </si>
  <si>
    <t>b518，b221，b208</t>
  </si>
  <si>
    <t>雷佳迎</t>
  </si>
  <si>
    <t>包含区域</t>
  </si>
  <si>
    <t>麦小宝</t>
  </si>
  <si>
    <t>杨磊</t>
  </si>
  <si>
    <t>移动外线</t>
  </si>
  <si>
    <t>宽寓-西安紫薇西棠店</t>
  </si>
  <si>
    <t>1-601</t>
  </si>
  <si>
    <t>2-1726</t>
  </si>
  <si>
    <t>横河万洋众创城</t>
  </si>
  <si>
    <t>43-602</t>
  </si>
  <si>
    <t>李宇</t>
  </si>
  <si>
    <t>2-612</t>
  </si>
  <si>
    <t>博罗万洋众创城</t>
  </si>
  <si>
    <t>c区717</t>
  </si>
  <si>
    <t>吴锦雄</t>
  </si>
  <si>
    <t>龙湖冠寓-深圳塘坑店</t>
  </si>
  <si>
    <t>魔方公寓-深圳桥头二店</t>
  </si>
  <si>
    <t>4a2105</t>
  </si>
  <si>
    <t>44-420</t>
  </si>
  <si>
    <t>余姚河姆渡万洋众创城</t>
  </si>
  <si>
    <t>阳小寓-武汉万科翡翠滨江店</t>
  </si>
  <si>
    <t>25间外网跳线</t>
  </si>
  <si>
    <t>武汉</t>
  </si>
  <si>
    <t>移动外线师傅</t>
  </si>
  <si>
    <t>邝福为</t>
  </si>
  <si>
    <t>古劳万洋众创城</t>
  </si>
  <si>
    <t>4a-616</t>
  </si>
  <si>
    <t>a327安装</t>
  </si>
  <si>
    <t>张志豪</t>
  </si>
  <si>
    <t>4-815</t>
  </si>
  <si>
    <t>吴小松</t>
  </si>
  <si>
    <t>2-903</t>
  </si>
  <si>
    <t>英德东华万洋众创城</t>
  </si>
  <si>
    <t>e3-1229红灯</t>
  </si>
  <si>
    <t>温州天心天思产业园</t>
  </si>
  <si>
    <t>主路由离线</t>
  </si>
  <si>
    <t>深圳-泊寓南头古城</t>
  </si>
  <si>
    <t>2108栋放线</t>
  </si>
  <si>
    <t>d25-529</t>
  </si>
  <si>
    <t>a区504放线安装熔纤</t>
  </si>
  <si>
    <t>7045光衰大</t>
  </si>
  <si>
    <t>柚米公寓-杭州荼锦公寓</t>
  </si>
  <si>
    <t>水电表安装</t>
  </si>
  <si>
    <t>李克诚工人</t>
  </si>
  <si>
    <t>c区4栋3楼</t>
  </si>
  <si>
    <t>筑梦居-上海宝杨路地铁站店</t>
  </si>
  <si>
    <t>1411安装</t>
  </si>
  <si>
    <t>1621光猫坏了</t>
  </si>
  <si>
    <t>陈师傅</t>
  </si>
  <si>
    <t>室内线断了</t>
  </si>
  <si>
    <t>卢志强</t>
  </si>
  <si>
    <t>a60-2</t>
  </si>
  <si>
    <t>安歆公寓-南京银桥市场</t>
  </si>
  <si>
    <t>赵华瑞</t>
  </si>
  <si>
    <t>外网移机安装上线</t>
  </si>
  <si>
    <t>b212频繁掉线</t>
  </si>
  <si>
    <t>c1-a1302拉线安装</t>
  </si>
  <si>
    <t>2322室内线断了</t>
  </si>
  <si>
    <t>余姚黄家埠万洋众创城</t>
  </si>
  <si>
    <t>801安装</t>
  </si>
  <si>
    <t>518换光猫</t>
  </si>
  <si>
    <t>c区b栋1112室</t>
  </si>
  <si>
    <t>8栋2楼</t>
  </si>
  <si>
    <t>2316光纤断了</t>
  </si>
  <si>
    <t>833设备电源线问题</t>
  </si>
  <si>
    <t>422安装</t>
  </si>
  <si>
    <t>3-1834，4b2117安装</t>
  </si>
  <si>
    <t>3-803安装</t>
  </si>
  <si>
    <t>1201安装</t>
  </si>
  <si>
    <t>经开万洋众创城</t>
  </si>
  <si>
    <t>16栋商务订单安装</t>
  </si>
  <si>
    <t>黄耿城找的外包</t>
  </si>
  <si>
    <t>10-501a</t>
  </si>
  <si>
    <t>618.804安装</t>
  </si>
  <si>
    <t>1305安装</t>
  </si>
  <si>
    <t>龙湖冠寓-郑州陇海东路</t>
  </si>
  <si>
    <t>152光纤线断了</t>
  </si>
  <si>
    <t>563室内线断了</t>
  </si>
  <si>
    <t>1816新入住跳线安装</t>
  </si>
  <si>
    <t>如东万洋众创城</t>
  </si>
  <si>
    <t>709安装</t>
  </si>
  <si>
    <t>联通装维师傅</t>
  </si>
  <si>
    <t>1514红灯</t>
  </si>
  <si>
    <t>沙县小吃红灯</t>
  </si>
  <si>
    <t>新青年联投武汉驿届</t>
  </si>
  <si>
    <t>楼下底商安装网络放线</t>
  </si>
  <si>
    <t>李龙剑找的工人</t>
  </si>
  <si>
    <t>b746红灯</t>
  </si>
  <si>
    <t>4--b1714</t>
  </si>
  <si>
    <t>611安装</t>
  </si>
  <si>
    <t>嘉兴嘉禾中心店</t>
  </si>
  <si>
    <t>439重新放线</t>
  </si>
  <si>
    <t>2-1322红灯</t>
  </si>
  <si>
    <t>梅州丰顺万洋众创城</t>
  </si>
  <si>
    <t>28-2商户安装</t>
  </si>
  <si>
    <t>2-1526</t>
  </si>
  <si>
    <t>西安泊寓</t>
  </si>
  <si>
    <t>戴文强年前协助安装换网5天，每天150</t>
  </si>
  <si>
    <t>戴文强</t>
  </si>
  <si>
    <t>44-1026</t>
  </si>
  <si>
    <t>a408，a215，a313暗账</t>
  </si>
  <si>
    <t>43-1003安装</t>
  </si>
  <si>
    <t>15栋光猫红灯</t>
  </si>
  <si>
    <t>1715光猫坏了</t>
  </si>
  <si>
    <t>4-1813安装</t>
  </si>
  <si>
    <t>1808红灯</t>
  </si>
  <si>
    <t>d区08楼3楼放线熔纤安装</t>
  </si>
  <si>
    <t>c区5栋03户安装</t>
  </si>
  <si>
    <t>1230安装</t>
  </si>
  <si>
    <t>a1508安装</t>
  </si>
  <si>
    <t>4021红灯</t>
  </si>
  <si>
    <t>a1039</t>
  </si>
  <si>
    <t>4b1608安装</t>
  </si>
  <si>
    <t>7楼主线光大</t>
  </si>
  <si>
    <t>龙湖冠寓-郑州大卫城店</t>
  </si>
  <si>
    <t>1402离线</t>
  </si>
  <si>
    <t>430室内线断了</t>
  </si>
  <si>
    <t>4b1503安装</t>
  </si>
  <si>
    <t>巍山万洋众创城</t>
  </si>
  <si>
    <t>56-9101，56-10100安装</t>
  </si>
  <si>
    <t>吴小峰</t>
  </si>
  <si>
    <t>1115光猫换设备</t>
  </si>
  <si>
    <t>泊寓-西安高新旗舰店</t>
  </si>
  <si>
    <t>c230换光猫</t>
  </si>
  <si>
    <t>泊寓-西安锦业路店</t>
  </si>
  <si>
    <t>229换光猫</t>
  </si>
  <si>
    <t>8-801a新装</t>
  </si>
  <si>
    <t>3-1302</t>
  </si>
  <si>
    <t>网关离线</t>
  </si>
  <si>
    <t>2218换光猫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</si>
</sst>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zoomScale="116" zoomScaleNormal="116" workbookViewId="0">
      <selection activeCell="H19" sqref="H19:K43"/>
    </sheetView>
  </sheetViews>
  <sheetFormatPr defaultColWidth="9.23076923076923" defaultRowHeight="16.8"/>
  <cols>
    <col min="1" max="1" width="9.23076923076923" style="32"/>
    <col min="2" max="2" width="28.0769230769231" style="32" customWidth="1"/>
    <col min="3" max="3" width="9.61538461538461" style="32"/>
    <col min="4" max="5" width="9.23076923076923" style="32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33" t="s">
        <v>2</v>
      </c>
      <c r="D1" s="3" t="s">
        <v>3</v>
      </c>
      <c r="E1" s="3" t="s">
        <v>4</v>
      </c>
      <c r="H1" s="11" t="s">
        <v>5</v>
      </c>
      <c r="I1" s="11"/>
      <c r="J1" s="11"/>
      <c r="K1" s="11"/>
    </row>
    <row r="2" ht="17.6" spans="1:11">
      <c r="A2" s="34">
        <v>45659</v>
      </c>
      <c r="B2" s="35" t="s">
        <v>6</v>
      </c>
      <c r="C2" s="35">
        <v>2515</v>
      </c>
      <c r="D2" s="35" t="s">
        <v>7</v>
      </c>
      <c r="E2" s="35">
        <v>100</v>
      </c>
      <c r="H2" s="14" t="s">
        <v>3</v>
      </c>
      <c r="I2" s="14" t="s">
        <v>8</v>
      </c>
      <c r="J2" s="14" t="s">
        <v>9</v>
      </c>
      <c r="K2" s="20" t="s">
        <v>10</v>
      </c>
    </row>
    <row r="3" spans="1:11">
      <c r="A3" s="34">
        <v>45659</v>
      </c>
      <c r="B3" s="35" t="s">
        <v>11</v>
      </c>
      <c r="C3" s="35" t="s">
        <v>12</v>
      </c>
      <c r="D3" s="35" t="s">
        <v>13</v>
      </c>
      <c r="E3" s="35">
        <v>150</v>
      </c>
      <c r="H3" s="38" t="s">
        <v>14</v>
      </c>
      <c r="I3" s="38">
        <v>255</v>
      </c>
      <c r="J3" s="38">
        <f>SUMIFS(E2:E215,D2:D215,"嘉兴")</f>
        <v>0</v>
      </c>
      <c r="K3" s="39">
        <f t="shared" ref="K3:K17" si="0">J3/I3</f>
        <v>0</v>
      </c>
    </row>
    <row r="4" spans="1:11">
      <c r="A4" s="34">
        <v>45659</v>
      </c>
      <c r="B4" s="6" t="s">
        <v>15</v>
      </c>
      <c r="C4" s="36" t="s">
        <v>16</v>
      </c>
      <c r="D4" s="6" t="s">
        <v>17</v>
      </c>
      <c r="E4" s="6">
        <v>150</v>
      </c>
      <c r="H4" s="38" t="s">
        <v>18</v>
      </c>
      <c r="I4" s="38">
        <v>372</v>
      </c>
      <c r="J4" s="38">
        <f>SUMIFS(E2:E215,D2:D215,"南昌")</f>
        <v>400</v>
      </c>
      <c r="K4" s="39">
        <f t="shared" si="0"/>
        <v>1.0752688172043</v>
      </c>
    </row>
    <row r="5" spans="1:11">
      <c r="A5" s="34">
        <v>45659</v>
      </c>
      <c r="B5" s="6" t="s">
        <v>19</v>
      </c>
      <c r="C5" s="36" t="s">
        <v>20</v>
      </c>
      <c r="D5" s="6" t="s">
        <v>21</v>
      </c>
      <c r="E5" s="6">
        <v>200</v>
      </c>
      <c r="H5" s="38" t="s">
        <v>22</v>
      </c>
      <c r="I5" s="38">
        <v>1396</v>
      </c>
      <c r="J5" s="38">
        <f>SUMIFS(E2:E215,D2:D215,"宁波")</f>
        <v>350</v>
      </c>
      <c r="K5" s="39">
        <f t="shared" si="0"/>
        <v>0.250716332378223</v>
      </c>
    </row>
    <row r="6" spans="1:11">
      <c r="A6" s="34">
        <v>45659</v>
      </c>
      <c r="B6" s="6" t="s">
        <v>23</v>
      </c>
      <c r="C6" s="36" t="s">
        <v>24</v>
      </c>
      <c r="D6" s="6" t="s">
        <v>25</v>
      </c>
      <c r="E6" s="6">
        <v>300</v>
      </c>
      <c r="H6" s="38" t="s">
        <v>26</v>
      </c>
      <c r="I6" s="38">
        <v>886</v>
      </c>
      <c r="J6" s="38">
        <f>SUMIFS(E2:E215,D2:D215,"天津")</f>
        <v>1050</v>
      </c>
      <c r="K6" s="39">
        <f t="shared" si="0"/>
        <v>1.18510158013544</v>
      </c>
    </row>
    <row r="7" spans="1:11">
      <c r="A7" s="34">
        <v>45659</v>
      </c>
      <c r="B7" s="6" t="s">
        <v>27</v>
      </c>
      <c r="C7" s="36" t="s">
        <v>28</v>
      </c>
      <c r="D7" s="6" t="s">
        <v>22</v>
      </c>
      <c r="E7" s="6">
        <v>50</v>
      </c>
      <c r="H7" s="38" t="s">
        <v>7</v>
      </c>
      <c r="I7" s="38">
        <v>1630</v>
      </c>
      <c r="J7" s="38">
        <f>SUMIFS(E2:E215,D2:D215,"郑州")</f>
        <v>600</v>
      </c>
      <c r="K7" s="39">
        <f t="shared" si="0"/>
        <v>0.368098159509202</v>
      </c>
    </row>
    <row r="8" spans="1:11">
      <c r="A8" s="34">
        <v>45659</v>
      </c>
      <c r="B8" s="6" t="s">
        <v>29</v>
      </c>
      <c r="C8" s="36" t="s">
        <v>30</v>
      </c>
      <c r="D8" s="6" t="s">
        <v>31</v>
      </c>
      <c r="E8" s="6">
        <v>150</v>
      </c>
      <c r="H8" s="38" t="s">
        <v>31</v>
      </c>
      <c r="I8" s="38">
        <v>356</v>
      </c>
      <c r="J8" s="38">
        <f>SUMIFS(E2:E215,D2:D215,"中山")</f>
        <v>1950</v>
      </c>
      <c r="K8" s="39">
        <f t="shared" si="0"/>
        <v>5.47752808988764</v>
      </c>
    </row>
    <row r="9" spans="1:11">
      <c r="A9" s="34">
        <v>45659</v>
      </c>
      <c r="B9" s="6" t="s">
        <v>32</v>
      </c>
      <c r="C9" s="36" t="s">
        <v>33</v>
      </c>
      <c r="D9" s="6" t="s">
        <v>34</v>
      </c>
      <c r="E9" s="6">
        <v>250</v>
      </c>
      <c r="H9" s="38" t="s">
        <v>35</v>
      </c>
      <c r="I9" s="38">
        <v>497</v>
      </c>
      <c r="J9" s="38">
        <f>SUMIFS(E2:E215,D2:D215,"珠海")</f>
        <v>150</v>
      </c>
      <c r="K9" s="39">
        <f t="shared" si="0"/>
        <v>0.301810865191147</v>
      </c>
    </row>
    <row r="10" spans="1:11">
      <c r="A10" s="34">
        <v>45659</v>
      </c>
      <c r="B10" s="6" t="s">
        <v>36</v>
      </c>
      <c r="C10" s="36" t="s">
        <v>37</v>
      </c>
      <c r="D10" s="6" t="s">
        <v>26</v>
      </c>
      <c r="E10" s="6">
        <v>150</v>
      </c>
      <c r="H10" s="38" t="s">
        <v>38</v>
      </c>
      <c r="I10" s="38">
        <v>4904</v>
      </c>
      <c r="J10" s="38">
        <f>SUMIFS(E2:E215,D2:D215,"上海")</f>
        <v>750</v>
      </c>
      <c r="K10" s="39">
        <f t="shared" si="0"/>
        <v>0.152936378466558</v>
      </c>
    </row>
    <row r="11" spans="1:11">
      <c r="A11" s="34">
        <v>45659</v>
      </c>
      <c r="B11" s="6" t="s">
        <v>39</v>
      </c>
      <c r="C11" s="36" t="s">
        <v>40</v>
      </c>
      <c r="D11" s="6" t="s">
        <v>26</v>
      </c>
      <c r="E11" s="6">
        <v>150</v>
      </c>
      <c r="H11" s="38" t="s">
        <v>41</v>
      </c>
      <c r="I11" s="38">
        <v>837</v>
      </c>
      <c r="J11" s="38">
        <f>SUMIFS(E2:E215,D2:D215,"北京")</f>
        <v>1200</v>
      </c>
      <c r="K11" s="39">
        <f t="shared" si="0"/>
        <v>1.4336917562724</v>
      </c>
    </row>
    <row r="12" spans="1:11">
      <c r="A12" s="5">
        <v>45660</v>
      </c>
      <c r="B12" s="6" t="s">
        <v>42</v>
      </c>
      <c r="C12" s="36" t="s">
        <v>43</v>
      </c>
      <c r="D12" s="6" t="s">
        <v>34</v>
      </c>
      <c r="E12" s="6">
        <v>150</v>
      </c>
      <c r="H12" s="38" t="s">
        <v>34</v>
      </c>
      <c r="I12" s="38">
        <v>1139</v>
      </c>
      <c r="J12" s="38">
        <f>SUMIFS(E2:E215,D2:D215,"南京")</f>
        <v>400</v>
      </c>
      <c r="K12" s="39">
        <f t="shared" si="0"/>
        <v>0.351185250219491</v>
      </c>
    </row>
    <row r="13" spans="1:11">
      <c r="A13" s="5">
        <v>45660</v>
      </c>
      <c r="B13" s="6" t="s">
        <v>44</v>
      </c>
      <c r="C13" s="36" t="s">
        <v>45</v>
      </c>
      <c r="D13" s="6" t="s">
        <v>38</v>
      </c>
      <c r="E13" s="6">
        <v>150</v>
      </c>
      <c r="H13" s="15" t="s">
        <v>46</v>
      </c>
      <c r="I13" s="15">
        <v>400</v>
      </c>
      <c r="J13" s="38">
        <f>SUMIFS(E2:E215,D2:D215,"温州")</f>
        <v>0</v>
      </c>
      <c r="K13" s="39">
        <f t="shared" si="0"/>
        <v>0</v>
      </c>
    </row>
    <row r="14" spans="1:11">
      <c r="A14" s="5">
        <v>45660</v>
      </c>
      <c r="B14" s="6" t="s">
        <v>47</v>
      </c>
      <c r="C14" s="36" t="s">
        <v>48</v>
      </c>
      <c r="D14" s="6" t="s">
        <v>17</v>
      </c>
      <c r="E14" s="6">
        <v>150</v>
      </c>
      <c r="H14" s="15" t="s">
        <v>49</v>
      </c>
      <c r="I14" s="15">
        <v>6134</v>
      </c>
      <c r="J14" s="38">
        <f>SUMIFS(E2:E215,D2:D215,"深圳")</f>
        <v>1150</v>
      </c>
      <c r="K14" s="39">
        <f t="shared" si="0"/>
        <v>0.187479621780241</v>
      </c>
    </row>
    <row r="15" spans="1:11">
      <c r="A15" s="5">
        <v>45663</v>
      </c>
      <c r="B15" s="6" t="s">
        <v>23</v>
      </c>
      <c r="C15" s="6" t="s">
        <v>50</v>
      </c>
      <c r="D15" s="6" t="s">
        <v>25</v>
      </c>
      <c r="E15" s="6">
        <v>300</v>
      </c>
      <c r="H15" s="15" t="s">
        <v>51</v>
      </c>
      <c r="I15" s="15">
        <v>4900</v>
      </c>
      <c r="J15" s="38">
        <f>SUMIFS(E2:E215,D2:D215,"西安")</f>
        <v>2660</v>
      </c>
      <c r="K15" s="39">
        <f t="shared" si="0"/>
        <v>0.542857142857143</v>
      </c>
    </row>
    <row r="16" spans="1:11">
      <c r="A16" s="5">
        <v>45663</v>
      </c>
      <c r="B16" s="6" t="s">
        <v>52</v>
      </c>
      <c r="C16" s="6" t="s">
        <v>53</v>
      </c>
      <c r="D16" s="6" t="s">
        <v>54</v>
      </c>
      <c r="E16" s="6">
        <v>150</v>
      </c>
      <c r="H16" s="15" t="s">
        <v>13</v>
      </c>
      <c r="I16" s="15">
        <v>4541</v>
      </c>
      <c r="J16" s="38">
        <f>SUMIFS(E2:E215,D2:D215,"合肥")</f>
        <v>1500</v>
      </c>
      <c r="K16" s="39">
        <f t="shared" si="0"/>
        <v>0.330323717242898</v>
      </c>
    </row>
    <row r="17" spans="1:13">
      <c r="A17" s="5">
        <v>45663</v>
      </c>
      <c r="B17" s="6" t="s">
        <v>52</v>
      </c>
      <c r="C17" s="6" t="s">
        <v>55</v>
      </c>
      <c r="D17" s="6" t="s">
        <v>54</v>
      </c>
      <c r="E17" s="6">
        <v>150</v>
      </c>
      <c r="H17" s="17" t="s">
        <v>56</v>
      </c>
      <c r="I17" s="17">
        <f>SUM(I3:I16)</f>
        <v>28247</v>
      </c>
      <c r="J17" s="17">
        <f>SUM(J3:J16)</f>
        <v>12160</v>
      </c>
      <c r="K17" s="22">
        <f t="shared" si="0"/>
        <v>0.430488193436471</v>
      </c>
      <c r="L17" s="2" t="s">
        <v>57</v>
      </c>
      <c r="M17" s="2">
        <v>300</v>
      </c>
    </row>
    <row r="18" spans="1:5">
      <c r="A18" s="5">
        <v>45663</v>
      </c>
      <c r="B18" s="6" t="s">
        <v>58</v>
      </c>
      <c r="C18" s="6" t="s">
        <v>59</v>
      </c>
      <c r="D18" s="6" t="s">
        <v>31</v>
      </c>
      <c r="E18" s="6">
        <v>300</v>
      </c>
    </row>
    <row r="19" ht="17.6" spans="1:11">
      <c r="A19" s="5">
        <v>45663</v>
      </c>
      <c r="B19" s="6" t="s">
        <v>58</v>
      </c>
      <c r="C19" s="6" t="s">
        <v>60</v>
      </c>
      <c r="D19" s="6" t="s">
        <v>31</v>
      </c>
      <c r="E19" s="6">
        <v>300</v>
      </c>
      <c r="H19" s="18" t="s">
        <v>61</v>
      </c>
      <c r="I19" s="18"/>
      <c r="J19" s="18"/>
      <c r="K19" s="18"/>
    </row>
    <row r="20" ht="17.6" spans="1:11">
      <c r="A20" s="5">
        <v>45663</v>
      </c>
      <c r="B20" s="6" t="s">
        <v>29</v>
      </c>
      <c r="C20" s="6" t="s">
        <v>62</v>
      </c>
      <c r="D20" s="6" t="s">
        <v>31</v>
      </c>
      <c r="E20" s="6">
        <v>300</v>
      </c>
      <c r="H20" s="14" t="s">
        <v>3</v>
      </c>
      <c r="I20" s="14" t="s">
        <v>8</v>
      </c>
      <c r="J20" s="14" t="s">
        <v>9</v>
      </c>
      <c r="K20" s="14" t="s">
        <v>63</v>
      </c>
    </row>
    <row r="21" spans="1:11">
      <c r="A21" s="5">
        <v>45663</v>
      </c>
      <c r="B21" s="6" t="s">
        <v>27</v>
      </c>
      <c r="C21" s="6" t="s">
        <v>64</v>
      </c>
      <c r="D21" s="6" t="s">
        <v>22</v>
      </c>
      <c r="E21" s="6">
        <v>300</v>
      </c>
      <c r="H21" s="15" t="s">
        <v>54</v>
      </c>
      <c r="I21" s="19">
        <v>435</v>
      </c>
      <c r="J21" s="19">
        <f>SUMIFS(E2:E215,D2:D215,"佛山")</f>
        <v>450</v>
      </c>
      <c r="K21" s="23">
        <f t="shared" ref="K21:K26" si="1">J21/I21</f>
        <v>1.03448275862069</v>
      </c>
    </row>
    <row r="22" spans="1:11">
      <c r="A22" s="5">
        <v>45663</v>
      </c>
      <c r="B22" s="6" t="s">
        <v>65</v>
      </c>
      <c r="C22" s="6">
        <v>1631</v>
      </c>
      <c r="D22" s="6" t="s">
        <v>26</v>
      </c>
      <c r="E22" s="6">
        <v>150</v>
      </c>
      <c r="H22" s="15" t="s">
        <v>66</v>
      </c>
      <c r="I22" s="19">
        <v>17</v>
      </c>
      <c r="J22" s="19">
        <f>SUMIFS(E2:E215,D2:D215,"漳州")</f>
        <v>200</v>
      </c>
      <c r="K22" s="23">
        <f t="shared" si="1"/>
        <v>11.7647058823529</v>
      </c>
    </row>
    <row r="23" spans="1:12">
      <c r="A23" s="5">
        <v>45663</v>
      </c>
      <c r="B23" s="6" t="s">
        <v>47</v>
      </c>
      <c r="C23" s="6">
        <v>316</v>
      </c>
      <c r="D23" s="6" t="s">
        <v>67</v>
      </c>
      <c r="E23" s="6">
        <v>150</v>
      </c>
      <c r="H23" s="15" t="s">
        <v>68</v>
      </c>
      <c r="I23" s="19">
        <v>98</v>
      </c>
      <c r="J23" s="19">
        <f>SUMIFS(E2:E215,D2:D215,"福州")</f>
        <v>0</v>
      </c>
      <c r="K23" s="23">
        <f t="shared" si="1"/>
        <v>0</v>
      </c>
      <c r="L23" s="2" t="s">
        <v>69</v>
      </c>
    </row>
    <row r="24" spans="1:12">
      <c r="A24" s="5">
        <v>45663</v>
      </c>
      <c r="B24" s="6" t="s">
        <v>70</v>
      </c>
      <c r="C24" s="6" t="s">
        <v>71</v>
      </c>
      <c r="D24" s="6" t="s">
        <v>72</v>
      </c>
      <c r="E24" s="6">
        <v>300</v>
      </c>
      <c r="H24" s="15" t="s">
        <v>72</v>
      </c>
      <c r="I24" s="19">
        <v>830</v>
      </c>
      <c r="J24" s="19">
        <f>SUMIFS(E2:E215,D2:D215,"泉州")</f>
        <v>300</v>
      </c>
      <c r="K24" s="23">
        <f t="shared" si="1"/>
        <v>0.36144578313253</v>
      </c>
      <c r="L24" s="2" t="s">
        <v>73</v>
      </c>
    </row>
    <row r="25" spans="1:11">
      <c r="A25" s="5">
        <v>45663</v>
      </c>
      <c r="B25" s="6" t="s">
        <v>6</v>
      </c>
      <c r="C25" s="6">
        <v>2620</v>
      </c>
      <c r="D25" s="6" t="s">
        <v>7</v>
      </c>
      <c r="E25" s="6">
        <v>100</v>
      </c>
      <c r="H25" s="15" t="s">
        <v>74</v>
      </c>
      <c r="I25" s="19">
        <v>181</v>
      </c>
      <c r="J25" s="19">
        <f>SUMIFS(E2:E215,D2:D215,"柳州")</f>
        <v>0</v>
      </c>
      <c r="K25" s="23">
        <f t="shared" si="1"/>
        <v>0</v>
      </c>
    </row>
    <row r="26" spans="1:11">
      <c r="A26" s="5">
        <v>45664</v>
      </c>
      <c r="B26" s="6" t="s">
        <v>75</v>
      </c>
      <c r="C26" s="6">
        <v>717</v>
      </c>
      <c r="D26" s="6" t="s">
        <v>35</v>
      </c>
      <c r="E26" s="6">
        <v>150</v>
      </c>
      <c r="H26" s="15" t="s">
        <v>76</v>
      </c>
      <c r="I26" s="19">
        <v>0</v>
      </c>
      <c r="J26" s="19">
        <f>SUMIFS(E2:E215,D2:D215,"广州")</f>
        <v>0</v>
      </c>
      <c r="K26" s="23" t="e">
        <f t="shared" si="1"/>
        <v>#DIV/0!</v>
      </c>
    </row>
    <row r="27" spans="1:11">
      <c r="A27" s="5">
        <v>45664</v>
      </c>
      <c r="B27" s="6" t="s">
        <v>77</v>
      </c>
      <c r="C27" s="6" t="s">
        <v>78</v>
      </c>
      <c r="D27" s="6" t="s">
        <v>79</v>
      </c>
      <c r="E27" s="6">
        <v>300</v>
      </c>
      <c r="H27" s="15" t="s">
        <v>80</v>
      </c>
      <c r="I27" s="19">
        <v>4</v>
      </c>
      <c r="J27" s="19">
        <f>SUMIFS(E2:E215,D2:D215,"肥西")</f>
        <v>150</v>
      </c>
      <c r="K27" s="23">
        <f t="shared" ref="K27:K44" si="2">J27/I27</f>
        <v>37.5</v>
      </c>
    </row>
    <row r="28" spans="1:11">
      <c r="A28" s="5">
        <v>45665</v>
      </c>
      <c r="B28" s="6" t="s">
        <v>23</v>
      </c>
      <c r="C28" s="6" t="s">
        <v>81</v>
      </c>
      <c r="D28" s="6" t="s">
        <v>25</v>
      </c>
      <c r="E28" s="6">
        <v>300</v>
      </c>
      <c r="H28" s="15" t="s">
        <v>82</v>
      </c>
      <c r="I28" s="19">
        <v>60</v>
      </c>
      <c r="J28" s="19">
        <f>SUMIFS(E2:E215,D2:D215,"丽水")</f>
        <v>0</v>
      </c>
      <c r="K28" s="23">
        <f t="shared" si="2"/>
        <v>0</v>
      </c>
    </row>
    <row r="29" spans="1:12">
      <c r="A29" s="5">
        <v>45665</v>
      </c>
      <c r="B29" s="6" t="s">
        <v>19</v>
      </c>
      <c r="C29" s="6" t="s">
        <v>83</v>
      </c>
      <c r="D29" s="6" t="s">
        <v>21</v>
      </c>
      <c r="E29" s="6">
        <v>250</v>
      </c>
      <c r="H29" s="15" t="s">
        <v>84</v>
      </c>
      <c r="I29" s="19">
        <v>265</v>
      </c>
      <c r="J29" s="19">
        <f>SUMIFS(E2:E215,D2:D215,"英德")</f>
        <v>450</v>
      </c>
      <c r="K29" s="23">
        <f t="shared" si="2"/>
        <v>1.69811320754717</v>
      </c>
      <c r="L29" s="2" t="s">
        <v>85</v>
      </c>
    </row>
    <row r="30" spans="1:12">
      <c r="A30" s="5">
        <v>45665</v>
      </c>
      <c r="B30" s="6" t="s">
        <v>86</v>
      </c>
      <c r="C30" s="6" t="s">
        <v>87</v>
      </c>
      <c r="D30" s="6" t="s">
        <v>88</v>
      </c>
      <c r="E30" s="6">
        <v>150</v>
      </c>
      <c r="H30" s="19" t="s">
        <v>79</v>
      </c>
      <c r="I30" s="19">
        <v>59</v>
      </c>
      <c r="J30" s="19">
        <f>SUMIFS(E2:E215,D2:D215,"顺德")</f>
        <v>600</v>
      </c>
      <c r="K30" s="23">
        <f t="shared" si="2"/>
        <v>10.1694915254237</v>
      </c>
      <c r="L30" s="2" t="s">
        <v>89</v>
      </c>
    </row>
    <row r="31" spans="1:12">
      <c r="A31" s="5">
        <v>45665</v>
      </c>
      <c r="B31" s="6" t="s">
        <v>90</v>
      </c>
      <c r="C31" s="6">
        <v>317</v>
      </c>
      <c r="D31" s="6" t="s">
        <v>88</v>
      </c>
      <c r="E31" s="6">
        <v>150</v>
      </c>
      <c r="H31" s="19" t="s">
        <v>91</v>
      </c>
      <c r="I31" s="19">
        <v>170</v>
      </c>
      <c r="J31" s="19">
        <f>SUMIFS(E2:E215,D2:D215,"鹤山")</f>
        <v>0</v>
      </c>
      <c r="K31" s="23">
        <f t="shared" si="2"/>
        <v>0</v>
      </c>
      <c r="L31" s="2" t="s">
        <v>92</v>
      </c>
    </row>
    <row r="32" spans="1:12">
      <c r="A32" s="5">
        <v>45665</v>
      </c>
      <c r="B32" s="6" t="s">
        <v>15</v>
      </c>
      <c r="C32" s="6">
        <v>1505</v>
      </c>
      <c r="D32" s="6" t="s">
        <v>17</v>
      </c>
      <c r="E32" s="6">
        <v>150</v>
      </c>
      <c r="H32" s="19" t="s">
        <v>67</v>
      </c>
      <c r="I32" s="19">
        <v>207</v>
      </c>
      <c r="J32" s="19">
        <f>SUMIFS(E2:E216,D2:D216,"余姚")</f>
        <v>150</v>
      </c>
      <c r="K32" s="23">
        <f t="shared" si="2"/>
        <v>0.72463768115942</v>
      </c>
      <c r="L32" s="2" t="s">
        <v>93</v>
      </c>
    </row>
    <row r="33" spans="1:12">
      <c r="A33" s="5">
        <v>45665</v>
      </c>
      <c r="B33" s="6" t="s">
        <v>94</v>
      </c>
      <c r="C33" s="6">
        <v>1015</v>
      </c>
      <c r="D33" s="6" t="s">
        <v>79</v>
      </c>
      <c r="E33" s="6">
        <v>300</v>
      </c>
      <c r="H33" s="19" t="s">
        <v>17</v>
      </c>
      <c r="I33" s="19">
        <v>668</v>
      </c>
      <c r="J33" s="19">
        <f>SUMIFS(E2:E217,D2:D217,"慈溪")</f>
        <v>850</v>
      </c>
      <c r="K33" s="23">
        <f t="shared" si="2"/>
        <v>1.27245508982036</v>
      </c>
      <c r="L33" s="2" t="s">
        <v>95</v>
      </c>
    </row>
    <row r="34" spans="1:12">
      <c r="A34" s="5">
        <v>45666</v>
      </c>
      <c r="B34" s="6" t="s">
        <v>96</v>
      </c>
      <c r="C34" s="6" t="s">
        <v>97</v>
      </c>
      <c r="D34" s="6" t="s">
        <v>66</v>
      </c>
      <c r="E34" s="6">
        <v>200</v>
      </c>
      <c r="H34" s="19" t="s">
        <v>21</v>
      </c>
      <c r="I34" s="19">
        <v>851</v>
      </c>
      <c r="J34" s="19">
        <f>SUMIFS(E2:E218,D2:D218,"惠州")</f>
        <v>1950</v>
      </c>
      <c r="K34" s="23">
        <f t="shared" si="2"/>
        <v>2.29142185663925</v>
      </c>
      <c r="L34" s="2" t="s">
        <v>98</v>
      </c>
    </row>
    <row r="35" spans="1:12">
      <c r="A35" s="5">
        <v>45667</v>
      </c>
      <c r="B35" s="6" t="s">
        <v>99</v>
      </c>
      <c r="C35" s="6" t="s">
        <v>100</v>
      </c>
      <c r="D35" s="6" t="s">
        <v>41</v>
      </c>
      <c r="E35" s="6">
        <v>300</v>
      </c>
      <c r="H35" s="19" t="s">
        <v>101</v>
      </c>
      <c r="I35" s="19">
        <v>82</v>
      </c>
      <c r="J35" s="19">
        <f>SUMIFS(E2:E221,D2:D221,"南通")</f>
        <v>0</v>
      </c>
      <c r="K35" s="23">
        <f t="shared" si="2"/>
        <v>0</v>
      </c>
      <c r="L35" s="2" t="s">
        <v>102</v>
      </c>
    </row>
    <row r="36" spans="1:12">
      <c r="A36" s="5">
        <v>45667</v>
      </c>
      <c r="B36" s="6" t="s">
        <v>103</v>
      </c>
      <c r="C36" s="6" t="s">
        <v>104</v>
      </c>
      <c r="D36" s="6" t="s">
        <v>21</v>
      </c>
      <c r="E36" s="6">
        <v>200</v>
      </c>
      <c r="H36" s="19" t="s">
        <v>25</v>
      </c>
      <c r="I36" s="19">
        <v>357</v>
      </c>
      <c r="J36" s="19">
        <f>SUMIFS(E1:E223,D1:D223,"佛冈")</f>
        <v>1200</v>
      </c>
      <c r="K36" s="23">
        <f t="shared" si="2"/>
        <v>3.36134453781513</v>
      </c>
      <c r="L36" s="2" t="s">
        <v>105</v>
      </c>
    </row>
    <row r="37" spans="1:12">
      <c r="A37" s="5">
        <v>45667</v>
      </c>
      <c r="B37" s="6" t="s">
        <v>106</v>
      </c>
      <c r="C37" s="6" t="s">
        <v>107</v>
      </c>
      <c r="D37" s="6" t="s">
        <v>13</v>
      </c>
      <c r="E37" s="6">
        <v>150</v>
      </c>
      <c r="H37" s="19" t="s">
        <v>108</v>
      </c>
      <c r="I37" s="19">
        <v>76</v>
      </c>
      <c r="J37" s="19">
        <f>SUMIFS(E2:E224,D2:D224,"连平")</f>
        <v>0</v>
      </c>
      <c r="K37" s="23">
        <f t="shared" si="2"/>
        <v>0</v>
      </c>
      <c r="L37" s="2" t="s">
        <v>109</v>
      </c>
    </row>
    <row r="38" spans="1:11">
      <c r="A38" s="5">
        <v>45667</v>
      </c>
      <c r="B38" s="6" t="s">
        <v>11</v>
      </c>
      <c r="C38" s="6" t="s">
        <v>110</v>
      </c>
      <c r="D38" s="6" t="s">
        <v>13</v>
      </c>
      <c r="E38" s="6">
        <v>150</v>
      </c>
      <c r="H38" s="19" t="s">
        <v>111</v>
      </c>
      <c r="I38" s="19">
        <v>4</v>
      </c>
      <c r="J38" s="19">
        <f>SUMIFS(E3:E225,D3:D225,"阳江")</f>
        <v>450</v>
      </c>
      <c r="K38" s="23">
        <f t="shared" si="2"/>
        <v>112.5</v>
      </c>
    </row>
    <row r="39" spans="1:12">
      <c r="A39" s="5">
        <v>45667</v>
      </c>
      <c r="B39" s="6" t="s">
        <v>65</v>
      </c>
      <c r="C39" s="6">
        <v>1506</v>
      </c>
      <c r="D39" s="6" t="s">
        <v>26</v>
      </c>
      <c r="E39" s="6">
        <v>150</v>
      </c>
      <c r="H39" s="19" t="s">
        <v>112</v>
      </c>
      <c r="I39" s="19">
        <v>321</v>
      </c>
      <c r="J39" s="19">
        <f>SUMIFS(E4:E226,D4:D226,"梅州")</f>
        <v>0</v>
      </c>
      <c r="K39" s="23">
        <f t="shared" si="2"/>
        <v>0</v>
      </c>
      <c r="L39" s="2" t="s">
        <v>113</v>
      </c>
    </row>
    <row r="40" spans="1:12">
      <c r="A40" s="5">
        <v>45667</v>
      </c>
      <c r="B40" s="6" t="s">
        <v>114</v>
      </c>
      <c r="C40" s="6">
        <v>932</v>
      </c>
      <c r="D40" s="6" t="s">
        <v>7</v>
      </c>
      <c r="E40" s="6">
        <v>100</v>
      </c>
      <c r="H40" s="19" t="s">
        <v>115</v>
      </c>
      <c r="I40" s="19">
        <v>3</v>
      </c>
      <c r="J40" s="19">
        <f>SUMIFS(E5:E227,D5:D227,"江门")</f>
        <v>300</v>
      </c>
      <c r="K40" s="23">
        <f t="shared" si="2"/>
        <v>100</v>
      </c>
      <c r="L40" s="2" t="s">
        <v>116</v>
      </c>
    </row>
    <row r="41" spans="1:12">
      <c r="A41" s="5">
        <v>45667</v>
      </c>
      <c r="B41" s="6" t="s">
        <v>29</v>
      </c>
      <c r="C41" s="6" t="s">
        <v>117</v>
      </c>
      <c r="D41" s="6" t="s">
        <v>31</v>
      </c>
      <c r="E41" s="6">
        <v>150</v>
      </c>
      <c r="H41" s="19" t="s">
        <v>118</v>
      </c>
      <c r="I41" s="19">
        <v>343</v>
      </c>
      <c r="J41" s="19">
        <f>SUMIFS(E7:E229,D7:D229,"浏阳")</f>
        <v>0</v>
      </c>
      <c r="K41" s="23">
        <f t="shared" si="2"/>
        <v>0</v>
      </c>
      <c r="L41" s="2" t="s">
        <v>119</v>
      </c>
    </row>
    <row r="42" spans="1:11">
      <c r="A42" s="5">
        <v>45670</v>
      </c>
      <c r="B42" s="6" t="s">
        <v>120</v>
      </c>
      <c r="C42" s="37">
        <v>611510</v>
      </c>
      <c r="D42" s="6" t="s">
        <v>38</v>
      </c>
      <c r="E42" s="6">
        <v>300</v>
      </c>
      <c r="H42" s="19" t="s">
        <v>88</v>
      </c>
      <c r="I42" s="19">
        <v>261</v>
      </c>
      <c r="J42" s="19">
        <f>SUMIFS(E2:E215,D2:D215,"金华")</f>
        <v>300</v>
      </c>
      <c r="K42" s="23">
        <f t="shared" si="2"/>
        <v>1.14942528735632</v>
      </c>
    </row>
    <row r="43" spans="1:12">
      <c r="A43" s="5">
        <v>45670</v>
      </c>
      <c r="B43" s="6" t="s">
        <v>47</v>
      </c>
      <c r="C43" s="6">
        <v>418</v>
      </c>
      <c r="D43" s="6" t="s">
        <v>17</v>
      </c>
      <c r="E43" s="6">
        <v>150</v>
      </c>
      <c r="H43" s="17" t="s">
        <v>56</v>
      </c>
      <c r="I43" s="17">
        <f>SUM(I18:I42)</f>
        <v>5292</v>
      </c>
      <c r="J43" s="17">
        <f>SUM(J21:J42)</f>
        <v>7350</v>
      </c>
      <c r="K43" s="22">
        <f t="shared" si="2"/>
        <v>1.38888888888889</v>
      </c>
      <c r="L43" s="2" t="s">
        <v>121</v>
      </c>
    </row>
    <row r="44" spans="1:5">
      <c r="A44" s="5">
        <v>45670</v>
      </c>
      <c r="B44" s="6" t="s">
        <v>122</v>
      </c>
      <c r="C44" s="6">
        <v>1628</v>
      </c>
      <c r="D44" s="6" t="s">
        <v>18</v>
      </c>
      <c r="E44" s="6">
        <v>150</v>
      </c>
    </row>
    <row r="45" spans="1:20">
      <c r="A45" s="5">
        <v>45670</v>
      </c>
      <c r="B45" s="6" t="s">
        <v>65</v>
      </c>
      <c r="C45" s="6">
        <v>1515</v>
      </c>
      <c r="D45" s="6" t="s">
        <v>26</v>
      </c>
      <c r="E45" s="6">
        <v>150</v>
      </c>
      <c r="P45" s="40"/>
      <c r="Q45" s="26"/>
      <c r="R45" s="41"/>
      <c r="S45" s="26"/>
      <c r="T45" s="26"/>
    </row>
    <row r="46" spans="1:20">
      <c r="A46" s="5">
        <v>45671</v>
      </c>
      <c r="B46" s="6" t="s">
        <v>106</v>
      </c>
      <c r="C46" s="6">
        <v>1212</v>
      </c>
      <c r="D46" s="6" t="s">
        <v>13</v>
      </c>
      <c r="E46" s="6">
        <v>150</v>
      </c>
      <c r="P46" s="40"/>
      <c r="Q46" s="26"/>
      <c r="R46" s="41"/>
      <c r="S46" s="26"/>
      <c r="T46" s="26"/>
    </row>
    <row r="47" spans="1:20">
      <c r="A47" s="5">
        <v>45671</v>
      </c>
      <c r="B47" s="6" t="s">
        <v>123</v>
      </c>
      <c r="C47" s="6" t="s">
        <v>124</v>
      </c>
      <c r="D47" s="6" t="s">
        <v>41</v>
      </c>
      <c r="E47" s="6">
        <v>300</v>
      </c>
      <c r="P47" s="40"/>
      <c r="Q47" s="26"/>
      <c r="R47" s="41"/>
      <c r="S47" s="26"/>
      <c r="T47" s="26"/>
    </row>
    <row r="48" spans="1:20">
      <c r="A48" s="5">
        <v>45671</v>
      </c>
      <c r="B48" s="6" t="s">
        <v>15</v>
      </c>
      <c r="C48" s="37">
        <v>8151117</v>
      </c>
      <c r="D48" s="6" t="s">
        <v>17</v>
      </c>
      <c r="E48" s="6">
        <v>150</v>
      </c>
      <c r="P48" s="25"/>
      <c r="Q48" s="26"/>
      <c r="R48" s="41"/>
      <c r="S48" s="26"/>
      <c r="T48" s="26"/>
    </row>
    <row r="49" spans="1:20">
      <c r="A49" s="5">
        <v>45672</v>
      </c>
      <c r="B49" s="6" t="s">
        <v>103</v>
      </c>
      <c r="C49" s="6" t="s">
        <v>125</v>
      </c>
      <c r="D49" s="6" t="s">
        <v>21</v>
      </c>
      <c r="E49" s="6">
        <v>200</v>
      </c>
      <c r="P49" s="25"/>
      <c r="Q49" s="26"/>
      <c r="R49" s="26"/>
      <c r="S49" s="26"/>
      <c r="T49" s="26"/>
    </row>
    <row r="50" spans="1:20">
      <c r="A50" s="5">
        <v>45672</v>
      </c>
      <c r="B50" s="6" t="s">
        <v>126</v>
      </c>
      <c r="C50" s="6" t="s">
        <v>127</v>
      </c>
      <c r="D50" s="6" t="s">
        <v>84</v>
      </c>
      <c r="E50" s="6">
        <v>150</v>
      </c>
      <c r="P50" s="25"/>
      <c r="Q50" s="26"/>
      <c r="R50" s="26"/>
      <c r="S50" s="26"/>
      <c r="T50" s="26"/>
    </row>
    <row r="51" spans="1:20">
      <c r="A51" s="5">
        <v>45673</v>
      </c>
      <c r="B51" s="6" t="s">
        <v>128</v>
      </c>
      <c r="C51" s="6" t="s">
        <v>129</v>
      </c>
      <c r="D51" s="6" t="s">
        <v>13</v>
      </c>
      <c r="E51" s="6">
        <v>150</v>
      </c>
      <c r="P51" s="25"/>
      <c r="Q51" s="26"/>
      <c r="R51" s="26"/>
      <c r="S51" s="26"/>
      <c r="T51" s="26"/>
    </row>
    <row r="52" spans="1:20">
      <c r="A52" s="5">
        <v>45673</v>
      </c>
      <c r="B52" s="6" t="s">
        <v>29</v>
      </c>
      <c r="C52" s="6" t="s">
        <v>130</v>
      </c>
      <c r="D52" s="6" t="s">
        <v>31</v>
      </c>
      <c r="E52" s="6">
        <v>150</v>
      </c>
      <c r="P52" s="25"/>
      <c r="Q52" s="26"/>
      <c r="R52" s="26"/>
      <c r="S52" s="26"/>
      <c r="T52" s="26"/>
    </row>
    <row r="53" spans="1:20">
      <c r="A53" s="5">
        <v>45673</v>
      </c>
      <c r="B53" s="6" t="s">
        <v>29</v>
      </c>
      <c r="C53" s="6" t="s">
        <v>131</v>
      </c>
      <c r="D53" s="6" t="s">
        <v>31</v>
      </c>
      <c r="E53" s="6">
        <v>150</v>
      </c>
      <c r="P53" s="25"/>
      <c r="Q53" s="26"/>
      <c r="R53" s="26"/>
      <c r="S53" s="26"/>
      <c r="T53" s="26"/>
    </row>
    <row r="54" spans="1:20">
      <c r="A54" s="5">
        <v>45674</v>
      </c>
      <c r="B54" s="6" t="s">
        <v>23</v>
      </c>
      <c r="C54" s="6" t="s">
        <v>132</v>
      </c>
      <c r="D54" s="6" t="s">
        <v>25</v>
      </c>
      <c r="E54" s="6">
        <v>300</v>
      </c>
      <c r="P54" s="25"/>
      <c r="Q54" s="26"/>
      <c r="R54" s="26"/>
      <c r="S54" s="26"/>
      <c r="T54" s="26"/>
    </row>
    <row r="55" spans="1:20">
      <c r="A55" s="5">
        <v>45674</v>
      </c>
      <c r="B55" s="6" t="s">
        <v>123</v>
      </c>
      <c r="C55" s="6">
        <v>1615</v>
      </c>
      <c r="D55" s="6" t="s">
        <v>41</v>
      </c>
      <c r="E55" s="6">
        <v>300</v>
      </c>
      <c r="P55" s="25"/>
      <c r="Q55" s="26"/>
      <c r="R55" s="26"/>
      <c r="S55" s="26"/>
      <c r="T55" s="26"/>
    </row>
    <row r="56" spans="1:20">
      <c r="A56" s="5">
        <v>45674</v>
      </c>
      <c r="B56" s="6" t="s">
        <v>133</v>
      </c>
      <c r="C56" s="6">
        <v>410</v>
      </c>
      <c r="D56" s="6" t="s">
        <v>51</v>
      </c>
      <c r="E56" s="6">
        <v>110</v>
      </c>
      <c r="P56" s="25"/>
      <c r="Q56" s="26"/>
      <c r="R56" s="26"/>
      <c r="S56" s="26"/>
      <c r="T56" s="26"/>
    </row>
    <row r="57" spans="1:20">
      <c r="A57" s="5">
        <v>45675</v>
      </c>
      <c r="B57" s="6" t="s">
        <v>134</v>
      </c>
      <c r="C57" s="6" t="s">
        <v>135</v>
      </c>
      <c r="D57" s="6" t="s">
        <v>111</v>
      </c>
      <c r="E57" s="6">
        <v>300</v>
      </c>
      <c r="P57" s="25"/>
      <c r="Q57" s="26"/>
      <c r="R57" s="26"/>
      <c r="S57" s="26"/>
      <c r="T57" s="26"/>
    </row>
    <row r="58" spans="1:20">
      <c r="A58" s="5">
        <v>45675</v>
      </c>
      <c r="B58" s="6" t="s">
        <v>136</v>
      </c>
      <c r="C58" s="6" t="s">
        <v>137</v>
      </c>
      <c r="D58" s="6" t="s">
        <v>80</v>
      </c>
      <c r="E58" s="6">
        <v>150</v>
      </c>
      <c r="P58" s="25"/>
      <c r="Q58" s="26"/>
      <c r="R58" s="26"/>
      <c r="S58" s="26"/>
      <c r="T58" s="26"/>
    </row>
    <row r="59" spans="1:20">
      <c r="A59" s="5">
        <v>45675</v>
      </c>
      <c r="B59" s="6" t="s">
        <v>138</v>
      </c>
      <c r="C59" s="6" t="s">
        <v>139</v>
      </c>
      <c r="D59" s="6" t="s">
        <v>21</v>
      </c>
      <c r="E59" s="6">
        <v>500</v>
      </c>
      <c r="P59" s="25"/>
      <c r="Q59" s="26"/>
      <c r="R59" s="26"/>
      <c r="S59" s="26"/>
      <c r="T59" s="26"/>
    </row>
    <row r="60" spans="1:20">
      <c r="A60" s="5">
        <v>45675</v>
      </c>
      <c r="B60" s="6" t="s">
        <v>29</v>
      </c>
      <c r="C60" s="6" t="s">
        <v>140</v>
      </c>
      <c r="D60" s="6" t="s">
        <v>31</v>
      </c>
      <c r="E60" s="6">
        <v>150</v>
      </c>
      <c r="P60" s="25"/>
      <c r="Q60" s="26"/>
      <c r="R60" s="26"/>
      <c r="S60" s="26"/>
      <c r="T60" s="26"/>
    </row>
    <row r="61" spans="1:5">
      <c r="A61" s="5">
        <v>45675</v>
      </c>
      <c r="B61" s="6" t="s">
        <v>52</v>
      </c>
      <c r="C61" s="6">
        <v>1010</v>
      </c>
      <c r="D61" s="6" t="s">
        <v>54</v>
      </c>
      <c r="E61" s="6">
        <v>150</v>
      </c>
    </row>
    <row r="62" spans="1:5">
      <c r="A62" s="5">
        <v>45676</v>
      </c>
      <c r="B62" s="6" t="s">
        <v>123</v>
      </c>
      <c r="C62" s="6">
        <v>325</v>
      </c>
      <c r="D62" s="6" t="s">
        <v>41</v>
      </c>
      <c r="E62" s="6">
        <v>300</v>
      </c>
    </row>
    <row r="63" spans="1:5">
      <c r="A63" s="5">
        <v>45676</v>
      </c>
      <c r="B63" s="6" t="s">
        <v>141</v>
      </c>
      <c r="C63" s="6" t="s">
        <v>142</v>
      </c>
      <c r="D63" s="6" t="s">
        <v>51</v>
      </c>
      <c r="E63" s="6">
        <v>200</v>
      </c>
    </row>
    <row r="64" spans="1:5">
      <c r="A64" s="5">
        <v>45676</v>
      </c>
      <c r="B64" s="6" t="s">
        <v>122</v>
      </c>
      <c r="C64" s="6">
        <v>1210</v>
      </c>
      <c r="D64" s="6" t="s">
        <v>18</v>
      </c>
      <c r="E64" s="6">
        <v>150</v>
      </c>
    </row>
    <row r="65" spans="1:5">
      <c r="A65" s="5">
        <v>45676</v>
      </c>
      <c r="B65" s="6" t="s">
        <v>29</v>
      </c>
      <c r="C65" s="6" t="s">
        <v>143</v>
      </c>
      <c r="D65" s="6" t="s">
        <v>31</v>
      </c>
      <c r="E65" s="6">
        <v>150</v>
      </c>
    </row>
    <row r="66" spans="1:5">
      <c r="A66" s="5">
        <v>45676</v>
      </c>
      <c r="B66" s="6" t="s">
        <v>144</v>
      </c>
      <c r="C66" s="6">
        <v>208</v>
      </c>
      <c r="D66" s="6" t="s">
        <v>26</v>
      </c>
      <c r="E66" s="6">
        <v>150</v>
      </c>
    </row>
    <row r="67" spans="1:5">
      <c r="A67" s="25">
        <v>45677</v>
      </c>
      <c r="B67" s="26" t="s">
        <v>114</v>
      </c>
      <c r="C67" s="26">
        <v>579</v>
      </c>
      <c r="D67" s="26" t="s">
        <v>7</v>
      </c>
      <c r="E67" s="26">
        <v>100</v>
      </c>
    </row>
    <row r="68" spans="1:5">
      <c r="A68" s="25">
        <v>45677</v>
      </c>
      <c r="B68" s="26" t="s">
        <v>6</v>
      </c>
      <c r="C68" s="26">
        <v>2524</v>
      </c>
      <c r="D68" s="26" t="s">
        <v>7</v>
      </c>
      <c r="E68" s="26">
        <v>100</v>
      </c>
    </row>
    <row r="69" spans="1:5">
      <c r="A69" s="25">
        <v>45677</v>
      </c>
      <c r="B69" s="26" t="s">
        <v>114</v>
      </c>
      <c r="C69" s="26">
        <v>1018</v>
      </c>
      <c r="D69" s="26" t="s">
        <v>7</v>
      </c>
      <c r="E69" s="26">
        <v>100</v>
      </c>
    </row>
    <row r="70" spans="1:5">
      <c r="A70" s="25">
        <v>45677</v>
      </c>
      <c r="B70" s="26" t="s">
        <v>145</v>
      </c>
      <c r="C70" s="26">
        <v>207</v>
      </c>
      <c r="D70" s="26" t="s">
        <v>38</v>
      </c>
      <c r="E70" s="26">
        <v>150</v>
      </c>
    </row>
    <row r="71" spans="1:5">
      <c r="A71" s="25">
        <v>45677</v>
      </c>
      <c r="B71" s="26" t="s">
        <v>58</v>
      </c>
      <c r="C71" s="26">
        <v>2602</v>
      </c>
      <c r="D71" s="26" t="s">
        <v>31</v>
      </c>
      <c r="E71" s="26">
        <v>150</v>
      </c>
    </row>
    <row r="72" spans="1:5">
      <c r="A72" s="25">
        <v>45677</v>
      </c>
      <c r="B72" s="26" t="s">
        <v>128</v>
      </c>
      <c r="C72" s="26">
        <v>1221</v>
      </c>
      <c r="D72" s="26" t="s">
        <v>13</v>
      </c>
      <c r="E72" s="26">
        <v>150</v>
      </c>
    </row>
    <row r="73" spans="1:5">
      <c r="A73" s="25">
        <v>45677</v>
      </c>
      <c r="B73" s="26" t="s">
        <v>146</v>
      </c>
      <c r="C73" s="26" t="s">
        <v>147</v>
      </c>
      <c r="D73" s="26" t="s">
        <v>51</v>
      </c>
      <c r="E73" s="26">
        <v>110</v>
      </c>
    </row>
    <row r="74" spans="1:5">
      <c r="A74" s="25">
        <v>45677</v>
      </c>
      <c r="B74" s="26" t="s">
        <v>141</v>
      </c>
      <c r="C74" s="26" t="s">
        <v>142</v>
      </c>
      <c r="D74" s="26" t="s">
        <v>51</v>
      </c>
      <c r="E74" s="26">
        <v>200</v>
      </c>
    </row>
    <row r="75" spans="1:5">
      <c r="A75" s="25">
        <v>45678</v>
      </c>
      <c r="B75" s="26" t="s">
        <v>138</v>
      </c>
      <c r="C75" s="25" t="s">
        <v>148</v>
      </c>
      <c r="D75" s="26" t="s">
        <v>21</v>
      </c>
      <c r="E75" s="26">
        <v>300</v>
      </c>
    </row>
    <row r="76" spans="1:5">
      <c r="A76" s="25">
        <v>45678</v>
      </c>
      <c r="B76" s="26" t="s">
        <v>141</v>
      </c>
      <c r="C76" s="26" t="s">
        <v>149</v>
      </c>
      <c r="D76" s="26" t="s">
        <v>51</v>
      </c>
      <c r="E76" s="26">
        <v>200</v>
      </c>
    </row>
    <row r="77" spans="1:5">
      <c r="A77" s="25">
        <v>45678</v>
      </c>
      <c r="B77" s="26" t="s">
        <v>138</v>
      </c>
      <c r="C77" s="26" t="s">
        <v>150</v>
      </c>
      <c r="D77" s="26" t="s">
        <v>21</v>
      </c>
      <c r="E77" s="26">
        <v>300</v>
      </c>
    </row>
    <row r="78" spans="1:5">
      <c r="A78" s="25">
        <v>45678</v>
      </c>
      <c r="B78" s="26" t="s">
        <v>126</v>
      </c>
      <c r="C78" s="26" t="s">
        <v>151</v>
      </c>
      <c r="D78" s="26" t="s">
        <v>84</v>
      </c>
      <c r="E78" s="26">
        <v>150</v>
      </c>
    </row>
    <row r="79" spans="1:5">
      <c r="A79" s="25">
        <v>45678</v>
      </c>
      <c r="B79" s="26" t="s">
        <v>11</v>
      </c>
      <c r="C79" s="26">
        <v>2310</v>
      </c>
      <c r="D79" s="26" t="s">
        <v>13</v>
      </c>
      <c r="E79" s="26">
        <v>150</v>
      </c>
    </row>
    <row r="80" spans="1:5">
      <c r="A80" s="25">
        <v>45679</v>
      </c>
      <c r="B80" s="26" t="s">
        <v>65</v>
      </c>
      <c r="C80" s="26" t="s">
        <v>152</v>
      </c>
      <c r="D80" s="26" t="s">
        <v>26</v>
      </c>
      <c r="E80" s="26">
        <v>150</v>
      </c>
    </row>
    <row r="81" spans="1:5">
      <c r="A81" s="25">
        <v>45679</v>
      </c>
      <c r="B81" s="26" t="s">
        <v>153</v>
      </c>
      <c r="C81" s="26" t="s">
        <v>154</v>
      </c>
      <c r="D81" s="26" t="s">
        <v>51</v>
      </c>
      <c r="E81" s="26">
        <v>300</v>
      </c>
    </row>
    <row r="82" spans="1:5">
      <c r="A82" s="25">
        <v>45680</v>
      </c>
      <c r="B82" s="26" t="s">
        <v>155</v>
      </c>
      <c r="C82" s="26" t="s">
        <v>156</v>
      </c>
      <c r="D82" s="26" t="s">
        <v>49</v>
      </c>
      <c r="E82" s="26">
        <v>1000</v>
      </c>
    </row>
    <row r="83" spans="1:5">
      <c r="A83" s="25">
        <v>45680</v>
      </c>
      <c r="B83" s="26" t="s">
        <v>122</v>
      </c>
      <c r="C83" s="26" t="s">
        <v>157</v>
      </c>
      <c r="D83" s="26" t="s">
        <v>18</v>
      </c>
      <c r="E83" s="26">
        <v>100</v>
      </c>
    </row>
    <row r="84" spans="1:5">
      <c r="A84" s="25">
        <v>45680</v>
      </c>
      <c r="B84" s="26" t="s">
        <v>11</v>
      </c>
      <c r="C84" s="26" t="s">
        <v>158</v>
      </c>
      <c r="D84" s="26" t="s">
        <v>13</v>
      </c>
      <c r="E84" s="26">
        <v>150</v>
      </c>
    </row>
    <row r="85" spans="1:5">
      <c r="A85" s="25">
        <v>45680</v>
      </c>
      <c r="B85" s="26" t="s">
        <v>128</v>
      </c>
      <c r="C85" s="26">
        <v>1417</v>
      </c>
      <c r="D85" s="26" t="s">
        <v>13</v>
      </c>
      <c r="E85" s="26">
        <v>150</v>
      </c>
    </row>
    <row r="86" spans="1:5">
      <c r="A86" s="25">
        <v>45680</v>
      </c>
      <c r="B86" s="26" t="s">
        <v>145</v>
      </c>
      <c r="C86" s="26">
        <v>523</v>
      </c>
      <c r="D86" s="26" t="s">
        <v>38</v>
      </c>
      <c r="E86" s="26">
        <v>150</v>
      </c>
    </row>
    <row r="87" spans="1:5">
      <c r="A87" s="25">
        <v>45680</v>
      </c>
      <c r="B87" s="26" t="s">
        <v>141</v>
      </c>
      <c r="C87" s="26" t="s">
        <v>159</v>
      </c>
      <c r="D87" s="26" t="s">
        <v>51</v>
      </c>
      <c r="E87" s="26">
        <v>300</v>
      </c>
    </row>
    <row r="88" spans="1:5">
      <c r="A88" s="25">
        <v>45681</v>
      </c>
      <c r="B88" s="26" t="s">
        <v>160</v>
      </c>
      <c r="C88" s="26" t="s">
        <v>161</v>
      </c>
      <c r="D88" s="26" t="s">
        <v>17</v>
      </c>
      <c r="E88" s="26">
        <v>100</v>
      </c>
    </row>
    <row r="89" spans="1:5">
      <c r="A89" s="25">
        <v>45681</v>
      </c>
      <c r="B89" s="26" t="s">
        <v>126</v>
      </c>
      <c r="C89" s="26" t="s">
        <v>162</v>
      </c>
      <c r="D89" s="26" t="s">
        <v>84</v>
      </c>
      <c r="E89" s="26">
        <v>150</v>
      </c>
    </row>
    <row r="90" spans="1:5">
      <c r="A90" s="25">
        <v>45681</v>
      </c>
      <c r="B90" s="26" t="s">
        <v>146</v>
      </c>
      <c r="C90" s="26" t="s">
        <v>163</v>
      </c>
      <c r="D90" s="26" t="s">
        <v>51</v>
      </c>
      <c r="E90" s="26">
        <v>110</v>
      </c>
    </row>
    <row r="91" spans="1:5">
      <c r="A91" s="25">
        <v>45681</v>
      </c>
      <c r="B91" s="26" t="s">
        <v>133</v>
      </c>
      <c r="C91" s="26">
        <v>317</v>
      </c>
      <c r="D91" s="26" t="s">
        <v>51</v>
      </c>
      <c r="E91" s="26">
        <v>110</v>
      </c>
    </row>
    <row r="92" spans="1:5">
      <c r="A92" s="25">
        <v>45682</v>
      </c>
      <c r="B92" s="26" t="s">
        <v>134</v>
      </c>
      <c r="C92" s="26" t="s">
        <v>164</v>
      </c>
      <c r="D92" s="26" t="s">
        <v>111</v>
      </c>
      <c r="E92" s="26">
        <v>150</v>
      </c>
    </row>
    <row r="93" spans="1:5">
      <c r="A93" s="25">
        <v>45682</v>
      </c>
      <c r="B93" s="26" t="s">
        <v>165</v>
      </c>
      <c r="C93" s="26" t="s">
        <v>166</v>
      </c>
      <c r="D93" s="26" t="s">
        <v>49</v>
      </c>
      <c r="E93" s="26">
        <v>150</v>
      </c>
    </row>
    <row r="94" spans="1:5">
      <c r="A94" s="25">
        <v>45682</v>
      </c>
      <c r="B94" s="26" t="s">
        <v>141</v>
      </c>
      <c r="C94" s="26" t="s">
        <v>167</v>
      </c>
      <c r="D94" s="26" t="s">
        <v>51</v>
      </c>
      <c r="E94" s="26">
        <v>600</v>
      </c>
    </row>
    <row r="95" spans="1:5">
      <c r="A95" s="25">
        <v>45683</v>
      </c>
      <c r="B95" s="26" t="s">
        <v>168</v>
      </c>
      <c r="C95" s="26" t="s">
        <v>169</v>
      </c>
      <c r="D95" s="26" t="s">
        <v>115</v>
      </c>
      <c r="E95" s="26">
        <v>300</v>
      </c>
    </row>
    <row r="96" spans="1:5">
      <c r="A96" s="25">
        <v>45683</v>
      </c>
      <c r="B96" s="26" t="s">
        <v>141</v>
      </c>
      <c r="C96" s="26" t="s">
        <v>159</v>
      </c>
      <c r="D96" s="26" t="s">
        <v>51</v>
      </c>
      <c r="E96" s="26">
        <v>300</v>
      </c>
    </row>
    <row r="97" spans="1:5">
      <c r="A97" s="25">
        <v>45684</v>
      </c>
      <c r="B97" s="26" t="s">
        <v>170</v>
      </c>
      <c r="C97" s="26" t="s">
        <v>171</v>
      </c>
      <c r="D97" s="26" t="s">
        <v>172</v>
      </c>
      <c r="E97" s="26">
        <v>150</v>
      </c>
    </row>
    <row r="98" spans="1:5">
      <c r="A98" s="25">
        <v>45684</v>
      </c>
      <c r="B98" s="26" t="s">
        <v>11</v>
      </c>
      <c r="C98" s="26">
        <v>2206</v>
      </c>
      <c r="D98" s="26" t="s">
        <v>13</v>
      </c>
      <c r="E98" s="26">
        <v>150</v>
      </c>
    </row>
    <row r="99" spans="1:5">
      <c r="A99" s="25">
        <v>45686</v>
      </c>
      <c r="B99" s="26" t="s">
        <v>133</v>
      </c>
      <c r="C99" s="26">
        <v>216</v>
      </c>
      <c r="D99" s="26" t="s">
        <v>51</v>
      </c>
      <c r="E99" s="26">
        <v>120</v>
      </c>
    </row>
    <row r="100" spans="1:5">
      <c r="A100" s="25">
        <v>45687</v>
      </c>
      <c r="B100" s="26" t="s">
        <v>173</v>
      </c>
      <c r="C100" s="26" t="s">
        <v>174</v>
      </c>
      <c r="D100" s="26" t="s">
        <v>172</v>
      </c>
      <c r="E100" s="26">
        <v>500</v>
      </c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</sheetData>
  <autoFilter xmlns:etc="http://www.wps.cn/officeDocument/2017/etCustomData" ref="A1:E112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5"/>
  <sheetViews>
    <sheetView tabSelected="1" topLeftCell="A100" workbookViewId="0">
      <selection activeCell="E92" sqref="E92:E125"/>
    </sheetView>
  </sheetViews>
  <sheetFormatPr defaultColWidth="9.23076923076923" defaultRowHeight="16.8"/>
  <cols>
    <col min="2" max="2" width="30.4615384615385" customWidth="1"/>
    <col min="3" max="3" width="39.3846153846154" style="1" customWidth="1"/>
    <col min="6" max="6" width="15.1538461538462" customWidth="1"/>
    <col min="9" max="10" width="13.6153846153846" customWidth="1"/>
    <col min="11" max="11" width="16.2307692307692" customWidth="1"/>
    <col min="12" max="12" width="27.3076923076923" style="2" customWidth="1"/>
    <col min="13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175</v>
      </c>
      <c r="H1" s="11" t="s">
        <v>176</v>
      </c>
      <c r="I1" s="11"/>
      <c r="J1" s="11"/>
      <c r="K1" s="11"/>
    </row>
    <row r="2" ht="17.6" spans="1:11">
      <c r="A2" s="5">
        <v>45690</v>
      </c>
      <c r="B2" s="6" t="s">
        <v>177</v>
      </c>
      <c r="C2" s="7" t="s">
        <v>178</v>
      </c>
      <c r="D2" s="6" t="s">
        <v>49</v>
      </c>
      <c r="E2" s="12">
        <v>850</v>
      </c>
      <c r="F2" s="13" t="s">
        <v>179</v>
      </c>
      <c r="H2" s="14" t="s">
        <v>3</v>
      </c>
      <c r="I2" s="14" t="s">
        <v>8</v>
      </c>
      <c r="J2" s="14" t="s">
        <v>9</v>
      </c>
      <c r="K2" s="20" t="s">
        <v>10</v>
      </c>
    </row>
    <row r="3" spans="1:11">
      <c r="A3" s="5">
        <v>45691</v>
      </c>
      <c r="B3" s="6" t="s">
        <v>146</v>
      </c>
      <c r="C3" s="7" t="s">
        <v>180</v>
      </c>
      <c r="D3" s="6" t="s">
        <v>51</v>
      </c>
      <c r="E3" s="12">
        <v>110</v>
      </c>
      <c r="F3" s="13" t="s">
        <v>181</v>
      </c>
      <c r="H3" s="15" t="s">
        <v>14</v>
      </c>
      <c r="I3" s="15">
        <v>255</v>
      </c>
      <c r="J3" s="15">
        <f>SUMIFS(E2:E216,D2:D216,"嘉兴")</f>
        <v>300</v>
      </c>
      <c r="K3" s="21">
        <f t="shared" ref="K3:K17" si="0">J3/I3</f>
        <v>1.17647058823529</v>
      </c>
    </row>
    <row r="4" spans="1:11">
      <c r="A4" s="5">
        <v>45691</v>
      </c>
      <c r="B4" s="6" t="s">
        <v>177</v>
      </c>
      <c r="C4" s="7" t="s">
        <v>182</v>
      </c>
      <c r="D4" s="6" t="s">
        <v>49</v>
      </c>
      <c r="E4" s="12">
        <v>100</v>
      </c>
      <c r="F4" s="13" t="s">
        <v>179</v>
      </c>
      <c r="H4" s="15" t="s">
        <v>18</v>
      </c>
      <c r="I4" s="15">
        <v>372</v>
      </c>
      <c r="J4" s="15">
        <f>SUMIFS(E2:E216,D2:D216,"南昌")</f>
        <v>0</v>
      </c>
      <c r="K4" s="21">
        <f t="shared" si="0"/>
        <v>0</v>
      </c>
    </row>
    <row r="5" spans="1:11">
      <c r="A5" s="5">
        <v>45691</v>
      </c>
      <c r="B5" s="6" t="s">
        <v>177</v>
      </c>
      <c r="C5" s="7" t="s">
        <v>182</v>
      </c>
      <c r="D5" s="6" t="s">
        <v>49</v>
      </c>
      <c r="E5" s="12">
        <v>500</v>
      </c>
      <c r="F5" s="13" t="s">
        <v>179</v>
      </c>
      <c r="H5" s="15" t="s">
        <v>22</v>
      </c>
      <c r="I5" s="15">
        <v>1396</v>
      </c>
      <c r="J5" s="15">
        <f>SUMIFS(E2:E216,D2:D216,"宁波")</f>
        <v>0</v>
      </c>
      <c r="K5" s="21">
        <f t="shared" si="0"/>
        <v>0</v>
      </c>
    </row>
    <row r="6" spans="1:11">
      <c r="A6" s="5">
        <v>45692</v>
      </c>
      <c r="B6" s="6" t="s">
        <v>177</v>
      </c>
      <c r="C6" s="7" t="s">
        <v>182</v>
      </c>
      <c r="D6" s="6" t="s">
        <v>49</v>
      </c>
      <c r="E6" s="12">
        <v>550</v>
      </c>
      <c r="F6" s="13" t="s">
        <v>179</v>
      </c>
      <c r="H6" s="15" t="s">
        <v>26</v>
      </c>
      <c r="I6" s="15">
        <v>886</v>
      </c>
      <c r="J6" s="15">
        <f>SUMIFS(E2:E216,D2:D216,"天津")</f>
        <v>750</v>
      </c>
      <c r="K6" s="21">
        <f t="shared" si="0"/>
        <v>0.846501128668172</v>
      </c>
    </row>
    <row r="7" spans="1:11">
      <c r="A7" s="5">
        <v>45692</v>
      </c>
      <c r="B7" s="6" t="s">
        <v>133</v>
      </c>
      <c r="C7" s="7">
        <v>806</v>
      </c>
      <c r="D7" s="6" t="s">
        <v>51</v>
      </c>
      <c r="E7" s="12">
        <v>110</v>
      </c>
      <c r="F7" s="13" t="s">
        <v>181</v>
      </c>
      <c r="H7" s="15" t="s">
        <v>7</v>
      </c>
      <c r="I7" s="15">
        <v>1630</v>
      </c>
      <c r="J7" s="15">
        <f>SUMIFS(E2:E216,D2:D216,"郑州")</f>
        <v>700</v>
      </c>
      <c r="K7" s="21">
        <f t="shared" si="0"/>
        <v>0.429447852760736</v>
      </c>
    </row>
    <row r="8" spans="1:11">
      <c r="A8" s="5">
        <v>45692</v>
      </c>
      <c r="B8" s="6" t="s">
        <v>141</v>
      </c>
      <c r="C8" s="7">
        <v>539</v>
      </c>
      <c r="D8" s="6" t="s">
        <v>51</v>
      </c>
      <c r="E8" s="12">
        <v>110</v>
      </c>
      <c r="F8" s="13" t="s">
        <v>181</v>
      </c>
      <c r="H8" s="15" t="s">
        <v>31</v>
      </c>
      <c r="I8" s="15">
        <v>356</v>
      </c>
      <c r="J8" s="15">
        <f>SUMIFS(E2:E216,D2:D216,"中山")</f>
        <v>600</v>
      </c>
      <c r="K8" s="21">
        <f t="shared" si="0"/>
        <v>1.68539325842697</v>
      </c>
    </row>
    <row r="9" spans="1:11">
      <c r="A9" s="5">
        <v>45692</v>
      </c>
      <c r="B9" s="6" t="s">
        <v>44</v>
      </c>
      <c r="C9" s="7">
        <v>607</v>
      </c>
      <c r="D9" s="6" t="s">
        <v>38</v>
      </c>
      <c r="E9" s="12">
        <v>150</v>
      </c>
      <c r="F9" s="13" t="s">
        <v>183</v>
      </c>
      <c r="H9" s="15" t="s">
        <v>35</v>
      </c>
      <c r="I9" s="15">
        <v>497</v>
      </c>
      <c r="J9" s="15">
        <f>SUMIFS(E2:E216,D2:D216,"珠海")</f>
        <v>0</v>
      </c>
      <c r="K9" s="21">
        <f t="shared" si="0"/>
        <v>0</v>
      </c>
    </row>
    <row r="10" spans="1:11">
      <c r="A10" s="5">
        <v>45693</v>
      </c>
      <c r="B10" s="6" t="s">
        <v>133</v>
      </c>
      <c r="C10" s="7">
        <v>2015</v>
      </c>
      <c r="D10" s="6" t="s">
        <v>51</v>
      </c>
      <c r="E10" s="12">
        <v>110</v>
      </c>
      <c r="F10" s="13" t="s">
        <v>181</v>
      </c>
      <c r="H10" s="15" t="s">
        <v>38</v>
      </c>
      <c r="I10" s="15">
        <v>4904</v>
      </c>
      <c r="J10" s="15">
        <f>SUMIFS(E2:E216,D2:D216,"上海")</f>
        <v>450</v>
      </c>
      <c r="K10" s="21">
        <f t="shared" si="0"/>
        <v>0.0917618270799347</v>
      </c>
    </row>
    <row r="11" spans="1:11">
      <c r="A11" s="5">
        <v>45693</v>
      </c>
      <c r="B11" s="6" t="s">
        <v>106</v>
      </c>
      <c r="C11" s="7">
        <v>211</v>
      </c>
      <c r="D11" s="6" t="s">
        <v>13</v>
      </c>
      <c r="E11" s="12">
        <v>150</v>
      </c>
      <c r="F11" s="13" t="s">
        <v>184</v>
      </c>
      <c r="H11" s="15" t="s">
        <v>41</v>
      </c>
      <c r="I11" s="15">
        <v>837</v>
      </c>
      <c r="J11" s="15">
        <f>SUMIFS(E2:E216,D2:D216,"北京")</f>
        <v>300</v>
      </c>
      <c r="K11" s="21">
        <f t="shared" si="0"/>
        <v>0.3584229390681</v>
      </c>
    </row>
    <row r="12" spans="1:11">
      <c r="A12" s="5">
        <v>45693</v>
      </c>
      <c r="B12" s="6" t="s">
        <v>153</v>
      </c>
      <c r="C12" s="7">
        <v>3131</v>
      </c>
      <c r="D12" s="6" t="s">
        <v>51</v>
      </c>
      <c r="E12" s="12">
        <v>110</v>
      </c>
      <c r="F12" s="13" t="s">
        <v>181</v>
      </c>
      <c r="H12" s="15" t="s">
        <v>34</v>
      </c>
      <c r="I12" s="15">
        <v>1139</v>
      </c>
      <c r="J12" s="15">
        <f>SUMIFS(E2:E216,D2:D216,"南京")</f>
        <v>450</v>
      </c>
      <c r="K12" s="21">
        <f t="shared" si="0"/>
        <v>0.395083406496927</v>
      </c>
    </row>
    <row r="13" spans="1:11">
      <c r="A13" s="5">
        <v>45693</v>
      </c>
      <c r="B13" s="6" t="s">
        <v>141</v>
      </c>
      <c r="C13" s="7" t="s">
        <v>185</v>
      </c>
      <c r="D13" s="6" t="s">
        <v>51</v>
      </c>
      <c r="E13" s="12">
        <v>110</v>
      </c>
      <c r="F13" s="13" t="s">
        <v>181</v>
      </c>
      <c r="H13" s="15" t="s">
        <v>46</v>
      </c>
      <c r="I13" s="15">
        <v>400</v>
      </c>
      <c r="J13" s="15">
        <f>SUMIFS(E2:E216,D2:D216,"温州")</f>
        <v>150</v>
      </c>
      <c r="K13" s="21">
        <f t="shared" si="0"/>
        <v>0.375</v>
      </c>
    </row>
    <row r="14" spans="1:11">
      <c r="A14" s="5">
        <v>45693</v>
      </c>
      <c r="B14" s="6" t="s">
        <v>141</v>
      </c>
      <c r="C14" s="7" t="s">
        <v>186</v>
      </c>
      <c r="D14" s="6" t="s">
        <v>51</v>
      </c>
      <c r="E14" s="12">
        <v>110</v>
      </c>
      <c r="F14" s="16" t="s">
        <v>181</v>
      </c>
      <c r="H14" s="15" t="s">
        <v>49</v>
      </c>
      <c r="I14" s="15">
        <v>6134</v>
      </c>
      <c r="J14" s="15">
        <f>SUMIFS(E2:E216,D2:D216,"深圳")</f>
        <v>3250</v>
      </c>
      <c r="K14" s="21">
        <f t="shared" si="0"/>
        <v>0.529833713726769</v>
      </c>
    </row>
    <row r="15" spans="1:11">
      <c r="A15" s="8">
        <v>45693</v>
      </c>
      <c r="B15" s="9" t="s">
        <v>177</v>
      </c>
      <c r="C15" s="10" t="s">
        <v>182</v>
      </c>
      <c r="D15" s="9" t="s">
        <v>49</v>
      </c>
      <c r="E15" s="9">
        <v>150</v>
      </c>
      <c r="F15" s="16" t="s">
        <v>179</v>
      </c>
      <c r="H15" s="15" t="s">
        <v>51</v>
      </c>
      <c r="I15" s="15">
        <v>4900</v>
      </c>
      <c r="J15" s="15">
        <f>SUMIFS(E2:E216,D2:D216,"西安")</f>
        <v>2840</v>
      </c>
      <c r="K15" s="21">
        <f t="shared" si="0"/>
        <v>0.579591836734694</v>
      </c>
    </row>
    <row r="16" spans="1:11">
      <c r="A16" s="5">
        <v>45694</v>
      </c>
      <c r="B16" s="6" t="s">
        <v>187</v>
      </c>
      <c r="C16" s="7">
        <v>1015</v>
      </c>
      <c r="D16" s="6" t="s">
        <v>17</v>
      </c>
      <c r="E16" s="12">
        <v>150</v>
      </c>
      <c r="F16" s="16" t="s">
        <v>188</v>
      </c>
      <c r="H16" s="15" t="s">
        <v>13</v>
      </c>
      <c r="I16" s="15">
        <v>4541</v>
      </c>
      <c r="J16" s="15">
        <f>SUMIFS(E2:E216,D2:D216,"合肥")</f>
        <v>2550</v>
      </c>
      <c r="K16" s="21">
        <f t="shared" si="0"/>
        <v>0.561550319312927</v>
      </c>
    </row>
    <row r="17" spans="1:11">
      <c r="A17" s="5">
        <v>45694</v>
      </c>
      <c r="B17" s="6" t="s">
        <v>141</v>
      </c>
      <c r="C17" s="7" t="s">
        <v>189</v>
      </c>
      <c r="D17" s="6" t="s">
        <v>51</v>
      </c>
      <c r="E17" s="12">
        <v>110</v>
      </c>
      <c r="F17" s="16" t="s">
        <v>181</v>
      </c>
      <c r="H17" s="17" t="s">
        <v>56</v>
      </c>
      <c r="I17" s="17">
        <f>SUM(I3:I16)</f>
        <v>28247</v>
      </c>
      <c r="J17" s="17">
        <f>SUM(J3:J16)</f>
        <v>12340</v>
      </c>
      <c r="K17" s="22">
        <f t="shared" si="0"/>
        <v>0.436860551562998</v>
      </c>
    </row>
    <row r="18" spans="1:6">
      <c r="A18" s="5">
        <v>45694</v>
      </c>
      <c r="B18" s="6" t="s">
        <v>106</v>
      </c>
      <c r="C18" s="7">
        <v>227</v>
      </c>
      <c r="D18" s="6" t="s">
        <v>13</v>
      </c>
      <c r="E18" s="12">
        <v>150</v>
      </c>
      <c r="F18" s="16" t="s">
        <v>184</v>
      </c>
    </row>
    <row r="19" ht="17.6" spans="1:11">
      <c r="A19" s="5">
        <v>45694</v>
      </c>
      <c r="B19" s="6" t="s">
        <v>177</v>
      </c>
      <c r="C19" s="7" t="s">
        <v>190</v>
      </c>
      <c r="D19" s="6" t="s">
        <v>49</v>
      </c>
      <c r="E19" s="12">
        <v>500</v>
      </c>
      <c r="F19" s="16" t="s">
        <v>179</v>
      </c>
      <c r="H19" s="18" t="s">
        <v>191</v>
      </c>
      <c r="I19" s="18"/>
      <c r="J19" s="18"/>
      <c r="K19" s="18"/>
    </row>
    <row r="20" ht="17.6" spans="1:11">
      <c r="A20" s="5">
        <v>45694</v>
      </c>
      <c r="B20" s="6" t="s">
        <v>29</v>
      </c>
      <c r="C20" s="7" t="s">
        <v>192</v>
      </c>
      <c r="D20" s="6" t="s">
        <v>31</v>
      </c>
      <c r="E20" s="12">
        <v>150</v>
      </c>
      <c r="F20" s="16" t="s">
        <v>193</v>
      </c>
      <c r="H20" s="14" t="s">
        <v>3</v>
      </c>
      <c r="I20" s="14" t="s">
        <v>8</v>
      </c>
      <c r="J20" s="14" t="s">
        <v>9</v>
      </c>
      <c r="K20" s="14" t="s">
        <v>63</v>
      </c>
    </row>
    <row r="21" spans="1:13">
      <c r="A21" s="5">
        <v>45694</v>
      </c>
      <c r="B21" s="6" t="s">
        <v>141</v>
      </c>
      <c r="C21" s="7">
        <v>4047</v>
      </c>
      <c r="D21" s="6" t="s">
        <v>51</v>
      </c>
      <c r="E21" s="12">
        <v>110</v>
      </c>
      <c r="F21" s="16" t="s">
        <v>181</v>
      </c>
      <c r="H21" s="15" t="s">
        <v>54</v>
      </c>
      <c r="I21" s="19">
        <v>435</v>
      </c>
      <c r="J21" s="19">
        <f>SUMIFS(E2:E216,D2:D216,"佛山")</f>
        <v>1350</v>
      </c>
      <c r="K21" s="23">
        <f t="shared" ref="K21:K43" si="1">J21/I21</f>
        <v>3.10344827586207</v>
      </c>
      <c r="L21" s="24" t="s">
        <v>194</v>
      </c>
      <c r="M21" s="24" t="s">
        <v>175</v>
      </c>
    </row>
    <row r="22" spans="1:13">
      <c r="A22" s="5">
        <v>45695</v>
      </c>
      <c r="B22" s="6" t="s">
        <v>128</v>
      </c>
      <c r="C22" s="7">
        <v>923</v>
      </c>
      <c r="D22" s="6" t="s">
        <v>13</v>
      </c>
      <c r="E22" s="12">
        <v>150</v>
      </c>
      <c r="F22" s="16" t="s">
        <v>184</v>
      </c>
      <c r="H22" s="15" t="s">
        <v>66</v>
      </c>
      <c r="I22" s="19">
        <v>17</v>
      </c>
      <c r="J22" s="19">
        <f>SUMIFS(E2:E216,D2:D216,"漳州")</f>
        <v>1450</v>
      </c>
      <c r="K22" s="23">
        <f t="shared" si="1"/>
        <v>85.2941176470588</v>
      </c>
      <c r="L22" s="24"/>
      <c r="M22" s="24" t="s">
        <v>195</v>
      </c>
    </row>
    <row r="23" spans="1:13">
      <c r="A23" s="5">
        <v>45696</v>
      </c>
      <c r="B23" s="6" t="s">
        <v>136</v>
      </c>
      <c r="C23" s="7">
        <v>6002</v>
      </c>
      <c r="D23" s="6" t="s">
        <v>80</v>
      </c>
      <c r="E23" s="12">
        <v>150</v>
      </c>
      <c r="F23" s="16" t="s">
        <v>196</v>
      </c>
      <c r="H23" s="15" t="s">
        <v>68</v>
      </c>
      <c r="I23" s="19">
        <v>98</v>
      </c>
      <c r="J23" s="19">
        <f>SUMIFS(E2:E216,D2:D216,"福州")</f>
        <v>0</v>
      </c>
      <c r="K23" s="23">
        <f t="shared" si="1"/>
        <v>0</v>
      </c>
      <c r="L23" s="24"/>
      <c r="M23" s="24" t="s">
        <v>197</v>
      </c>
    </row>
    <row r="24" spans="1:13">
      <c r="A24" s="5">
        <v>45696</v>
      </c>
      <c r="B24" s="6" t="s">
        <v>146</v>
      </c>
      <c r="C24" s="7">
        <v>504</v>
      </c>
      <c r="D24" s="6" t="s">
        <v>51</v>
      </c>
      <c r="E24" s="12">
        <v>110</v>
      </c>
      <c r="F24" s="16" t="s">
        <v>181</v>
      </c>
      <c r="H24" s="15" t="s">
        <v>72</v>
      </c>
      <c r="I24" s="19">
        <v>830</v>
      </c>
      <c r="J24" s="19">
        <f>SUMIFS(E2:E216,D2:D216,"泉州")</f>
        <v>0</v>
      </c>
      <c r="K24" s="23">
        <f t="shared" si="1"/>
        <v>0</v>
      </c>
      <c r="L24" s="24" t="s">
        <v>69</v>
      </c>
      <c r="M24" s="24" t="s">
        <v>197</v>
      </c>
    </row>
    <row r="25" spans="1:13">
      <c r="A25" s="5">
        <v>45696</v>
      </c>
      <c r="B25" s="6" t="s">
        <v>198</v>
      </c>
      <c r="C25" s="7" t="s">
        <v>199</v>
      </c>
      <c r="D25" s="6" t="s">
        <v>51</v>
      </c>
      <c r="E25" s="12">
        <v>110</v>
      </c>
      <c r="F25" s="16" t="s">
        <v>181</v>
      </c>
      <c r="H25" s="15" t="s">
        <v>74</v>
      </c>
      <c r="I25" s="19">
        <v>181</v>
      </c>
      <c r="J25" s="19">
        <f>SUMIFS(E2:E216,D2:D216,"柳州")</f>
        <v>0</v>
      </c>
      <c r="K25" s="23">
        <f t="shared" si="1"/>
        <v>0</v>
      </c>
      <c r="L25" s="24" t="s">
        <v>73</v>
      </c>
      <c r="M25" s="24" t="s">
        <v>197</v>
      </c>
    </row>
    <row r="26" spans="1:13">
      <c r="A26" s="5">
        <v>45696</v>
      </c>
      <c r="B26" s="6" t="s">
        <v>11</v>
      </c>
      <c r="C26" s="7" t="s">
        <v>200</v>
      </c>
      <c r="D26" s="6" t="s">
        <v>13</v>
      </c>
      <c r="E26" s="12">
        <v>150</v>
      </c>
      <c r="F26" s="16" t="s">
        <v>184</v>
      </c>
      <c r="H26" s="15" t="s">
        <v>76</v>
      </c>
      <c r="I26" s="19">
        <v>0</v>
      </c>
      <c r="J26" s="19">
        <f>SUMIFS(E2:E216,D2:D216,"广州")</f>
        <v>0</v>
      </c>
      <c r="K26" s="23" t="e">
        <f t="shared" si="1"/>
        <v>#DIV/0!</v>
      </c>
      <c r="L26" s="24"/>
      <c r="M26" s="24"/>
    </row>
    <row r="27" spans="1:13">
      <c r="A27" s="5">
        <v>45696</v>
      </c>
      <c r="B27" s="6" t="s">
        <v>106</v>
      </c>
      <c r="C27" s="7">
        <v>716</v>
      </c>
      <c r="D27" s="6" t="s">
        <v>13</v>
      </c>
      <c r="E27" s="12">
        <v>150</v>
      </c>
      <c r="F27" s="16" t="s">
        <v>184</v>
      </c>
      <c r="H27" s="15" t="s">
        <v>80</v>
      </c>
      <c r="I27" s="19">
        <v>4</v>
      </c>
      <c r="J27" s="19">
        <f>SUMIFS(E2:E216,D2:D216,"肥西")</f>
        <v>300</v>
      </c>
      <c r="K27" s="23">
        <f t="shared" si="1"/>
        <v>75</v>
      </c>
      <c r="L27" s="24"/>
      <c r="M27" s="24"/>
    </row>
    <row r="28" spans="1:13">
      <c r="A28" s="5">
        <v>45696</v>
      </c>
      <c r="B28" s="6" t="s">
        <v>201</v>
      </c>
      <c r="C28" s="7" t="s">
        <v>202</v>
      </c>
      <c r="D28" s="6" t="s">
        <v>17</v>
      </c>
      <c r="E28" s="12">
        <v>100</v>
      </c>
      <c r="F28" s="16" t="s">
        <v>188</v>
      </c>
      <c r="H28" s="15" t="s">
        <v>82</v>
      </c>
      <c r="I28" s="19">
        <v>60</v>
      </c>
      <c r="J28" s="19">
        <f>SUMIFS(E2:E216,D2:D216,"丽水")</f>
        <v>0</v>
      </c>
      <c r="K28" s="23">
        <f t="shared" si="1"/>
        <v>0</v>
      </c>
      <c r="L28" s="24"/>
      <c r="M28" s="24" t="s">
        <v>196</v>
      </c>
    </row>
    <row r="29" spans="1:13">
      <c r="A29" s="5">
        <v>45696</v>
      </c>
      <c r="B29" s="6" t="s">
        <v>58</v>
      </c>
      <c r="C29" s="7">
        <v>1721</v>
      </c>
      <c r="D29" s="6" t="s">
        <v>31</v>
      </c>
      <c r="E29" s="12">
        <v>150</v>
      </c>
      <c r="F29" s="16" t="s">
        <v>203</v>
      </c>
      <c r="H29" s="15" t="s">
        <v>84</v>
      </c>
      <c r="I29" s="19">
        <v>265</v>
      </c>
      <c r="J29" s="19">
        <f>SUMIFS(E2:E216,D2:D216,"英德")</f>
        <v>750</v>
      </c>
      <c r="K29" s="23">
        <f t="shared" si="1"/>
        <v>2.83018867924528</v>
      </c>
      <c r="L29" s="24"/>
      <c r="M29" s="24"/>
    </row>
    <row r="30" spans="1:13">
      <c r="A30" s="5">
        <v>45697</v>
      </c>
      <c r="B30" s="6" t="s">
        <v>11</v>
      </c>
      <c r="C30" s="7" t="s">
        <v>204</v>
      </c>
      <c r="D30" s="6" t="s">
        <v>13</v>
      </c>
      <c r="E30" s="12">
        <v>150</v>
      </c>
      <c r="F30" s="16" t="s">
        <v>184</v>
      </c>
      <c r="H30" s="19" t="s">
        <v>79</v>
      </c>
      <c r="I30" s="19">
        <v>59</v>
      </c>
      <c r="J30" s="19">
        <f>SUMIFS(E2:E216,D2:D216,"顺德")</f>
        <v>0</v>
      </c>
      <c r="K30" s="23">
        <f t="shared" si="1"/>
        <v>0</v>
      </c>
      <c r="L30" s="24" t="s">
        <v>85</v>
      </c>
      <c r="M30" s="24" t="s">
        <v>197</v>
      </c>
    </row>
    <row r="31" spans="1:13">
      <c r="A31" s="5">
        <v>45697</v>
      </c>
      <c r="B31" s="6" t="s">
        <v>205</v>
      </c>
      <c r="C31" s="7" t="s">
        <v>206</v>
      </c>
      <c r="D31" s="6" t="s">
        <v>21</v>
      </c>
      <c r="E31" s="12">
        <v>200</v>
      </c>
      <c r="F31" s="16" t="s">
        <v>207</v>
      </c>
      <c r="H31" s="19" t="s">
        <v>91</v>
      </c>
      <c r="I31" s="19">
        <v>170</v>
      </c>
      <c r="J31" s="19">
        <f>SUMIFS(E2:E216,D2:D216,"鹤山")</f>
        <v>600</v>
      </c>
      <c r="K31" s="23">
        <f t="shared" si="1"/>
        <v>3.52941176470588</v>
      </c>
      <c r="L31" s="24" t="s">
        <v>89</v>
      </c>
      <c r="M31" s="24" t="s">
        <v>195</v>
      </c>
    </row>
    <row r="32" spans="1:13">
      <c r="A32" s="5">
        <v>45697</v>
      </c>
      <c r="B32" s="6" t="s">
        <v>208</v>
      </c>
      <c r="C32" s="7">
        <v>106</v>
      </c>
      <c r="D32" s="6" t="s">
        <v>49</v>
      </c>
      <c r="E32" s="12">
        <v>150</v>
      </c>
      <c r="F32" s="16" t="s">
        <v>179</v>
      </c>
      <c r="H32" s="19" t="s">
        <v>67</v>
      </c>
      <c r="I32" s="19">
        <v>207</v>
      </c>
      <c r="J32" s="19">
        <f>SUMIFS(E2:E217,D2:D217,"余姚")</f>
        <v>990</v>
      </c>
      <c r="K32" s="23">
        <f t="shared" si="1"/>
        <v>4.78260869565217</v>
      </c>
      <c r="L32" s="24" t="s">
        <v>92</v>
      </c>
      <c r="M32" s="24" t="s">
        <v>195</v>
      </c>
    </row>
    <row r="33" spans="1:13">
      <c r="A33" s="5">
        <v>45697</v>
      </c>
      <c r="B33" s="6" t="s">
        <v>209</v>
      </c>
      <c r="C33" s="7">
        <v>726</v>
      </c>
      <c r="D33" s="6" t="s">
        <v>49</v>
      </c>
      <c r="E33" s="12">
        <v>150</v>
      </c>
      <c r="F33" s="16" t="s">
        <v>179</v>
      </c>
      <c r="H33" s="19" t="s">
        <v>17</v>
      </c>
      <c r="I33" s="19">
        <v>668</v>
      </c>
      <c r="J33" s="19">
        <f>SUMIFS(E2:E218,D2:D218,"慈溪")</f>
        <v>1150</v>
      </c>
      <c r="K33" s="23">
        <f t="shared" si="1"/>
        <v>1.72155688622754</v>
      </c>
      <c r="L33" s="24" t="s">
        <v>93</v>
      </c>
      <c r="M33" s="13" t="s">
        <v>188</v>
      </c>
    </row>
    <row r="34" spans="1:13">
      <c r="A34" s="5">
        <v>45697</v>
      </c>
      <c r="B34" s="6" t="s">
        <v>52</v>
      </c>
      <c r="C34" s="7" t="s">
        <v>210</v>
      </c>
      <c r="D34" s="6" t="s">
        <v>54</v>
      </c>
      <c r="E34" s="12">
        <v>150</v>
      </c>
      <c r="F34" s="16" t="s">
        <v>195</v>
      </c>
      <c r="H34" s="19" t="s">
        <v>21</v>
      </c>
      <c r="I34" s="19">
        <v>851</v>
      </c>
      <c r="J34" s="19">
        <f>SUMIFS(E2:E219,D2:D219,"惠州")</f>
        <v>2600</v>
      </c>
      <c r="K34" s="23">
        <f t="shared" si="1"/>
        <v>3.05522914218566</v>
      </c>
      <c r="L34" s="24" t="s">
        <v>95</v>
      </c>
      <c r="M34" s="13" t="s">
        <v>188</v>
      </c>
    </row>
    <row r="35" spans="1:13">
      <c r="A35" s="5">
        <v>45698</v>
      </c>
      <c r="B35" s="6" t="s">
        <v>201</v>
      </c>
      <c r="C35" s="7" t="s">
        <v>211</v>
      </c>
      <c r="D35" s="6" t="s">
        <v>17</v>
      </c>
      <c r="E35" s="12">
        <v>100</v>
      </c>
      <c r="F35" s="16" t="s">
        <v>188</v>
      </c>
      <c r="H35" s="19" t="s">
        <v>101</v>
      </c>
      <c r="I35" s="19">
        <v>82</v>
      </c>
      <c r="J35" s="19">
        <f>SUMIFS(E2:E222,D2:D222,"南通")</f>
        <v>150</v>
      </c>
      <c r="K35" s="23">
        <f t="shared" si="1"/>
        <v>1.82926829268293</v>
      </c>
      <c r="L35" s="24" t="s">
        <v>98</v>
      </c>
      <c r="M35" s="13" t="s">
        <v>207</v>
      </c>
    </row>
    <row r="36" spans="1:13">
      <c r="A36" s="5">
        <v>45698</v>
      </c>
      <c r="B36" s="6" t="s">
        <v>212</v>
      </c>
      <c r="C36" s="7">
        <v>516</v>
      </c>
      <c r="D36" s="6" t="s">
        <v>67</v>
      </c>
      <c r="E36" s="12">
        <v>150</v>
      </c>
      <c r="F36" s="16" t="s">
        <v>188</v>
      </c>
      <c r="H36" s="19" t="s">
        <v>25</v>
      </c>
      <c r="I36" s="19">
        <v>357</v>
      </c>
      <c r="J36" s="19">
        <f>SUMIFS(E1:E224,D1:D224,"佛冈")</f>
        <v>950</v>
      </c>
      <c r="K36" s="23">
        <f t="shared" si="1"/>
        <v>2.66106442577031</v>
      </c>
      <c r="L36" s="24" t="s">
        <v>102</v>
      </c>
      <c r="M36" s="24"/>
    </row>
    <row r="37" spans="1:13">
      <c r="A37" s="5">
        <v>45698</v>
      </c>
      <c r="B37" s="6" t="s">
        <v>213</v>
      </c>
      <c r="C37" s="7" t="s">
        <v>214</v>
      </c>
      <c r="D37" s="6" t="s">
        <v>215</v>
      </c>
      <c r="E37" s="12">
        <v>600</v>
      </c>
      <c r="F37" s="16" t="s">
        <v>216</v>
      </c>
      <c r="H37" s="19" t="s">
        <v>108</v>
      </c>
      <c r="I37" s="19">
        <v>76</v>
      </c>
      <c r="J37" s="19">
        <f>SUMIFS(E2:E225,D2:D225,"连平")</f>
        <v>0</v>
      </c>
      <c r="K37" s="23">
        <f t="shared" si="1"/>
        <v>0</v>
      </c>
      <c r="L37" s="24" t="s">
        <v>105</v>
      </c>
      <c r="M37" s="13" t="s">
        <v>217</v>
      </c>
    </row>
    <row r="38" spans="1:13">
      <c r="A38" s="5">
        <v>45698</v>
      </c>
      <c r="B38" s="6" t="s">
        <v>218</v>
      </c>
      <c r="C38" s="7">
        <v>819</v>
      </c>
      <c r="D38" s="6" t="s">
        <v>91</v>
      </c>
      <c r="E38" s="12">
        <v>300</v>
      </c>
      <c r="F38" s="16" t="s">
        <v>195</v>
      </c>
      <c r="H38" s="19" t="s">
        <v>111</v>
      </c>
      <c r="I38" s="19">
        <v>4</v>
      </c>
      <c r="J38" s="19">
        <f>SUMIFS(E16:E226,D16:D226,"阳江")</f>
        <v>0</v>
      </c>
      <c r="K38" s="23">
        <f t="shared" si="1"/>
        <v>0</v>
      </c>
      <c r="L38" s="24" t="s">
        <v>109</v>
      </c>
      <c r="M38" s="24"/>
    </row>
    <row r="39" spans="1:13">
      <c r="A39" s="5">
        <v>45698</v>
      </c>
      <c r="B39" s="6" t="s">
        <v>23</v>
      </c>
      <c r="C39" s="7" t="s">
        <v>24</v>
      </c>
      <c r="D39" s="6" t="s">
        <v>25</v>
      </c>
      <c r="E39" s="12">
        <v>300</v>
      </c>
      <c r="F39" s="16" t="s">
        <v>217</v>
      </c>
      <c r="H39" s="19" t="s">
        <v>112</v>
      </c>
      <c r="I39" s="19">
        <v>321</v>
      </c>
      <c r="J39" s="19">
        <f>SUMIFS(E16:E227,D16:D227,"梅州")</f>
        <v>150</v>
      </c>
      <c r="K39" s="23">
        <f t="shared" si="1"/>
        <v>0.467289719626168</v>
      </c>
      <c r="L39" s="24"/>
      <c r="M39" s="24"/>
    </row>
    <row r="40" spans="1:13">
      <c r="A40" s="5">
        <v>45698</v>
      </c>
      <c r="B40" s="6" t="s">
        <v>52</v>
      </c>
      <c r="C40" s="7" t="s">
        <v>219</v>
      </c>
      <c r="D40" s="6" t="s">
        <v>54</v>
      </c>
      <c r="E40" s="12">
        <v>150</v>
      </c>
      <c r="F40" s="16" t="s">
        <v>195</v>
      </c>
      <c r="H40" s="19" t="s">
        <v>115</v>
      </c>
      <c r="I40" s="19">
        <v>3</v>
      </c>
      <c r="J40" s="19">
        <f>SUMIFS(E16:E228,D16:D228,"江门")</f>
        <v>0</v>
      </c>
      <c r="K40" s="23">
        <f t="shared" si="1"/>
        <v>0</v>
      </c>
      <c r="L40" s="24" t="s">
        <v>113</v>
      </c>
      <c r="M40" s="24"/>
    </row>
    <row r="41" spans="1:13">
      <c r="A41" s="5">
        <v>45698</v>
      </c>
      <c r="B41" s="6" t="s">
        <v>39</v>
      </c>
      <c r="C41" s="7" t="s">
        <v>220</v>
      </c>
      <c r="D41" s="6" t="s">
        <v>26</v>
      </c>
      <c r="E41" s="12">
        <v>150</v>
      </c>
      <c r="F41" s="16" t="s">
        <v>221</v>
      </c>
      <c r="H41" s="19" t="s">
        <v>118</v>
      </c>
      <c r="I41" s="19">
        <v>343</v>
      </c>
      <c r="J41" s="19">
        <f>SUMIFS(E16:E230,D16:D230,"浏阳")</f>
        <v>0</v>
      </c>
      <c r="K41" s="23">
        <f t="shared" si="1"/>
        <v>0</v>
      </c>
      <c r="L41" s="24" t="s">
        <v>116</v>
      </c>
      <c r="M41" s="24"/>
    </row>
    <row r="42" spans="1:13">
      <c r="A42" s="5">
        <v>45698</v>
      </c>
      <c r="B42" s="6" t="s">
        <v>133</v>
      </c>
      <c r="C42" s="7">
        <v>419</v>
      </c>
      <c r="D42" s="6" t="s">
        <v>51</v>
      </c>
      <c r="E42" s="12">
        <v>110</v>
      </c>
      <c r="F42" s="16" t="s">
        <v>181</v>
      </c>
      <c r="H42" s="19" t="s">
        <v>88</v>
      </c>
      <c r="I42" s="19">
        <v>261</v>
      </c>
      <c r="J42" s="19">
        <f>SUMIFS(E2:E216,D2:D216,"金华")</f>
        <v>150</v>
      </c>
      <c r="K42" s="23">
        <f t="shared" si="1"/>
        <v>0.574712643678161</v>
      </c>
      <c r="L42" s="24" t="s">
        <v>119</v>
      </c>
      <c r="M42" s="24" t="s">
        <v>197</v>
      </c>
    </row>
    <row r="43" spans="1:13">
      <c r="A43" s="5">
        <v>45699</v>
      </c>
      <c r="B43" s="6" t="s">
        <v>11</v>
      </c>
      <c r="C43" s="7" t="s">
        <v>222</v>
      </c>
      <c r="D43" s="6" t="s">
        <v>13</v>
      </c>
      <c r="E43" s="12">
        <v>150</v>
      </c>
      <c r="F43" s="16" t="s">
        <v>184</v>
      </c>
      <c r="H43" s="17" t="s">
        <v>56</v>
      </c>
      <c r="I43" s="17">
        <f>SUM(I18:I42)</f>
        <v>5292</v>
      </c>
      <c r="J43" s="17">
        <f>SUM(J21:J42)</f>
        <v>10590</v>
      </c>
      <c r="K43" s="22">
        <f t="shared" si="1"/>
        <v>2.00113378684807</v>
      </c>
      <c r="L43" s="24" t="s">
        <v>121</v>
      </c>
      <c r="M43" s="24" t="s">
        <v>223</v>
      </c>
    </row>
    <row r="44" spans="1:13">
      <c r="A44" s="5">
        <v>45699</v>
      </c>
      <c r="B44" s="6" t="s">
        <v>11</v>
      </c>
      <c r="C44" s="7" t="s">
        <v>224</v>
      </c>
      <c r="D44" s="6" t="s">
        <v>13</v>
      </c>
      <c r="E44" s="6">
        <v>150</v>
      </c>
      <c r="F44" s="6" t="s">
        <v>184</v>
      </c>
      <c r="L44" s="24"/>
      <c r="M44" s="24"/>
    </row>
    <row r="45" spans="1:6">
      <c r="A45" s="5">
        <v>45699</v>
      </c>
      <c r="B45" s="6" t="s">
        <v>225</v>
      </c>
      <c r="C45" s="7" t="s">
        <v>226</v>
      </c>
      <c r="D45" s="6" t="s">
        <v>84</v>
      </c>
      <c r="E45" s="6">
        <v>300</v>
      </c>
      <c r="F45" s="6">
        <v>13826548308</v>
      </c>
    </row>
    <row r="46" spans="1:6">
      <c r="A46" s="5">
        <v>45699</v>
      </c>
      <c r="B46" s="6" t="s">
        <v>227</v>
      </c>
      <c r="C46" s="7" t="s">
        <v>228</v>
      </c>
      <c r="D46" s="6" t="s">
        <v>46</v>
      </c>
      <c r="E46" s="6">
        <v>150</v>
      </c>
      <c r="F46" s="6" t="s">
        <v>216</v>
      </c>
    </row>
    <row r="47" spans="1:6">
      <c r="A47" s="5">
        <v>45699</v>
      </c>
      <c r="B47" s="6" t="s">
        <v>229</v>
      </c>
      <c r="C47" s="7" t="s">
        <v>230</v>
      </c>
      <c r="D47" s="6" t="s">
        <v>49</v>
      </c>
      <c r="E47" s="6">
        <v>300</v>
      </c>
      <c r="F47" s="6" t="s">
        <v>179</v>
      </c>
    </row>
    <row r="48" spans="1:6">
      <c r="A48" s="5">
        <v>45699</v>
      </c>
      <c r="B48" s="6" t="s">
        <v>126</v>
      </c>
      <c r="C48" s="7" t="s">
        <v>231</v>
      </c>
      <c r="D48" s="6" t="s">
        <v>84</v>
      </c>
      <c r="E48" s="6">
        <v>150</v>
      </c>
      <c r="F48" s="6">
        <v>13826548308</v>
      </c>
    </row>
    <row r="49" spans="1:6">
      <c r="A49" s="5">
        <v>45699</v>
      </c>
      <c r="B49" s="6" t="s">
        <v>128</v>
      </c>
      <c r="C49" s="7">
        <v>1426</v>
      </c>
      <c r="D49" s="6" t="s">
        <v>13</v>
      </c>
      <c r="E49" s="6">
        <v>150</v>
      </c>
      <c r="F49" s="6" t="s">
        <v>184</v>
      </c>
    </row>
    <row r="50" spans="1:6">
      <c r="A50" s="5">
        <v>45699</v>
      </c>
      <c r="B50" s="6" t="s">
        <v>96</v>
      </c>
      <c r="C50" s="7" t="s">
        <v>232</v>
      </c>
      <c r="D50" s="6" t="s">
        <v>66</v>
      </c>
      <c r="E50" s="6">
        <v>300</v>
      </c>
      <c r="F50" s="6">
        <v>18065184062</v>
      </c>
    </row>
    <row r="51" spans="1:6">
      <c r="A51" s="5">
        <v>45699</v>
      </c>
      <c r="B51" s="6" t="s">
        <v>141</v>
      </c>
      <c r="C51" s="7" t="s">
        <v>233</v>
      </c>
      <c r="D51" s="6" t="s">
        <v>51</v>
      </c>
      <c r="E51" s="6">
        <v>110</v>
      </c>
      <c r="F51" s="6" t="s">
        <v>181</v>
      </c>
    </row>
    <row r="52" spans="1:6">
      <c r="A52" s="5">
        <v>45700</v>
      </c>
      <c r="B52" s="6" t="s">
        <v>234</v>
      </c>
      <c r="C52" s="7" t="s">
        <v>235</v>
      </c>
      <c r="D52" s="6" t="s">
        <v>57</v>
      </c>
      <c r="E52" s="6">
        <v>450</v>
      </c>
      <c r="F52" s="6" t="s">
        <v>236</v>
      </c>
    </row>
    <row r="53" spans="1:6">
      <c r="A53" s="5">
        <v>45700</v>
      </c>
      <c r="B53" s="6" t="s">
        <v>96</v>
      </c>
      <c r="C53" s="7" t="s">
        <v>237</v>
      </c>
      <c r="D53" s="6" t="s">
        <v>66</v>
      </c>
      <c r="E53" s="6">
        <v>300</v>
      </c>
      <c r="F53" s="6">
        <v>18065184062</v>
      </c>
    </row>
    <row r="54" spans="1:6">
      <c r="A54" s="5">
        <v>45700</v>
      </c>
      <c r="B54" s="6" t="s">
        <v>238</v>
      </c>
      <c r="C54" s="7">
        <v>428</v>
      </c>
      <c r="D54" s="6" t="s">
        <v>38</v>
      </c>
      <c r="E54" s="6">
        <v>150</v>
      </c>
      <c r="F54" s="6" t="s">
        <v>183</v>
      </c>
    </row>
    <row r="55" spans="1:6">
      <c r="A55" s="5">
        <v>45702</v>
      </c>
      <c r="B55" s="6" t="s">
        <v>11</v>
      </c>
      <c r="C55" s="7" t="s">
        <v>239</v>
      </c>
      <c r="D55" s="6" t="s">
        <v>13</v>
      </c>
      <c r="E55" s="6">
        <v>150</v>
      </c>
      <c r="F55" s="6" t="s">
        <v>184</v>
      </c>
    </row>
    <row r="56" spans="1:6">
      <c r="A56" s="5">
        <v>45702</v>
      </c>
      <c r="B56" s="6" t="s">
        <v>123</v>
      </c>
      <c r="C56" s="7" t="s">
        <v>240</v>
      </c>
      <c r="D56" s="6" t="s">
        <v>41</v>
      </c>
      <c r="E56" s="6">
        <v>300</v>
      </c>
      <c r="F56" s="6" t="s">
        <v>241</v>
      </c>
    </row>
    <row r="57" spans="1:6">
      <c r="A57" s="5">
        <v>45702</v>
      </c>
      <c r="B57" s="6" t="s">
        <v>114</v>
      </c>
      <c r="C57" s="7" t="s">
        <v>242</v>
      </c>
      <c r="D57" s="6" t="s">
        <v>7</v>
      </c>
      <c r="E57" s="6">
        <v>100</v>
      </c>
      <c r="F57" s="6" t="s">
        <v>243</v>
      </c>
    </row>
    <row r="58" spans="1:6">
      <c r="A58" s="5">
        <v>45702</v>
      </c>
      <c r="B58" s="6" t="s">
        <v>136</v>
      </c>
      <c r="C58" s="7" t="s">
        <v>244</v>
      </c>
      <c r="D58" s="6" t="s">
        <v>80</v>
      </c>
      <c r="E58" s="6">
        <v>150</v>
      </c>
      <c r="F58" s="6" t="s">
        <v>196</v>
      </c>
    </row>
    <row r="59" spans="1:6">
      <c r="A59" s="5">
        <v>45702</v>
      </c>
      <c r="B59" s="6" t="s">
        <v>245</v>
      </c>
      <c r="C59" s="7" t="s">
        <v>100</v>
      </c>
      <c r="D59" s="6" t="s">
        <v>34</v>
      </c>
      <c r="E59" s="6">
        <v>300</v>
      </c>
      <c r="F59" s="6" t="s">
        <v>246</v>
      </c>
    </row>
    <row r="60" spans="1:6">
      <c r="A60" s="5">
        <v>45702</v>
      </c>
      <c r="B60" s="6" t="s">
        <v>32</v>
      </c>
      <c r="C60" s="7" t="s">
        <v>247</v>
      </c>
      <c r="D60" s="6" t="s">
        <v>34</v>
      </c>
      <c r="E60" s="6">
        <v>150</v>
      </c>
      <c r="F60" s="6" t="s">
        <v>246</v>
      </c>
    </row>
    <row r="61" spans="1:6">
      <c r="A61" s="5">
        <v>45702</v>
      </c>
      <c r="B61" s="6" t="s">
        <v>146</v>
      </c>
      <c r="C61" s="7" t="s">
        <v>248</v>
      </c>
      <c r="D61" s="6" t="s">
        <v>51</v>
      </c>
      <c r="E61" s="6">
        <v>110</v>
      </c>
      <c r="F61" s="6" t="s">
        <v>181</v>
      </c>
    </row>
    <row r="62" spans="1:6">
      <c r="A62" s="5">
        <v>45702</v>
      </c>
      <c r="B62" s="6" t="s">
        <v>65</v>
      </c>
      <c r="C62" s="7">
        <v>417</v>
      </c>
      <c r="D62" s="6" t="s">
        <v>26</v>
      </c>
      <c r="E62" s="6">
        <v>150</v>
      </c>
      <c r="F62" s="6" t="s">
        <v>221</v>
      </c>
    </row>
    <row r="63" spans="1:6">
      <c r="A63" s="5">
        <v>45702</v>
      </c>
      <c r="B63" s="6" t="s">
        <v>205</v>
      </c>
      <c r="C63" s="7" t="s">
        <v>249</v>
      </c>
      <c r="D63" s="6" t="s">
        <v>21</v>
      </c>
      <c r="E63" s="6">
        <v>350</v>
      </c>
      <c r="F63" s="6" t="s">
        <v>207</v>
      </c>
    </row>
    <row r="64" spans="1:6">
      <c r="A64" s="5">
        <v>45702</v>
      </c>
      <c r="B64" s="6" t="s">
        <v>212</v>
      </c>
      <c r="C64" s="7">
        <v>707</v>
      </c>
      <c r="D64" s="6" t="s">
        <v>67</v>
      </c>
      <c r="E64" s="6">
        <v>150</v>
      </c>
      <c r="F64" s="6" t="s">
        <v>188</v>
      </c>
    </row>
    <row r="65" spans="1:6">
      <c r="A65" s="5">
        <v>45704</v>
      </c>
      <c r="B65" s="6" t="s">
        <v>6</v>
      </c>
      <c r="C65" s="7" t="s">
        <v>250</v>
      </c>
      <c r="D65" s="6" t="s">
        <v>7</v>
      </c>
      <c r="E65" s="6">
        <v>100</v>
      </c>
      <c r="F65" s="6" t="s">
        <v>243</v>
      </c>
    </row>
    <row r="66" spans="1:6">
      <c r="A66" s="5">
        <v>45704</v>
      </c>
      <c r="B66" s="6" t="s">
        <v>251</v>
      </c>
      <c r="C66" s="7" t="s">
        <v>252</v>
      </c>
      <c r="D66" s="6" t="s">
        <v>67</v>
      </c>
      <c r="E66" s="6">
        <v>180</v>
      </c>
      <c r="F66" s="6" t="s">
        <v>188</v>
      </c>
    </row>
    <row r="67" spans="1:6">
      <c r="A67" s="5">
        <v>45704</v>
      </c>
      <c r="B67" s="6" t="s">
        <v>144</v>
      </c>
      <c r="C67" s="7" t="s">
        <v>253</v>
      </c>
      <c r="D67" s="6" t="s">
        <v>26</v>
      </c>
      <c r="E67" s="6">
        <v>150</v>
      </c>
      <c r="F67" s="6" t="s">
        <v>221</v>
      </c>
    </row>
    <row r="68" spans="1:6">
      <c r="A68" s="5">
        <v>45705</v>
      </c>
      <c r="B68" s="6" t="s">
        <v>205</v>
      </c>
      <c r="C68" s="7" t="s">
        <v>254</v>
      </c>
      <c r="D68" s="6" t="s">
        <v>21</v>
      </c>
      <c r="E68" s="6">
        <v>200</v>
      </c>
      <c r="F68" s="6" t="s">
        <v>207</v>
      </c>
    </row>
    <row r="69" spans="1:6">
      <c r="A69" s="5">
        <v>45705</v>
      </c>
      <c r="B69" s="6" t="s">
        <v>103</v>
      </c>
      <c r="C69" s="7" t="s">
        <v>255</v>
      </c>
      <c r="D69" s="6" t="s">
        <v>21</v>
      </c>
      <c r="E69" s="6">
        <v>500</v>
      </c>
      <c r="F69" s="6" t="s">
        <v>207</v>
      </c>
    </row>
    <row r="70" spans="1:6">
      <c r="A70" s="5">
        <v>45705</v>
      </c>
      <c r="B70" s="6" t="s">
        <v>128</v>
      </c>
      <c r="C70" s="7" t="s">
        <v>256</v>
      </c>
      <c r="D70" s="6" t="s">
        <v>13</v>
      </c>
      <c r="E70" s="6">
        <v>150</v>
      </c>
      <c r="F70" s="6" t="s">
        <v>184</v>
      </c>
    </row>
    <row r="71" spans="1:6">
      <c r="A71" s="5">
        <v>45705</v>
      </c>
      <c r="B71" s="6" t="s">
        <v>238</v>
      </c>
      <c r="C71" s="7" t="s">
        <v>257</v>
      </c>
      <c r="D71" s="6" t="s">
        <v>38</v>
      </c>
      <c r="E71" s="6">
        <v>150</v>
      </c>
      <c r="F71" s="6" t="s">
        <v>183</v>
      </c>
    </row>
    <row r="72" spans="1:6">
      <c r="A72" s="5">
        <v>45705</v>
      </c>
      <c r="B72" s="6" t="s">
        <v>218</v>
      </c>
      <c r="C72" s="7" t="s">
        <v>258</v>
      </c>
      <c r="D72" s="6" t="s">
        <v>91</v>
      </c>
      <c r="E72" s="6">
        <v>300</v>
      </c>
      <c r="F72" s="6" t="s">
        <v>195</v>
      </c>
    </row>
    <row r="73" spans="1:6">
      <c r="A73" s="5">
        <v>45705</v>
      </c>
      <c r="B73" s="6" t="s">
        <v>52</v>
      </c>
      <c r="C73" s="7" t="s">
        <v>259</v>
      </c>
      <c r="D73" s="6" t="s">
        <v>54</v>
      </c>
      <c r="E73" s="6">
        <v>150</v>
      </c>
      <c r="F73" s="6" t="s">
        <v>195</v>
      </c>
    </row>
    <row r="74" spans="1:6">
      <c r="A74" s="5">
        <v>45705</v>
      </c>
      <c r="B74" s="6" t="s">
        <v>52</v>
      </c>
      <c r="C74" s="7" t="s">
        <v>260</v>
      </c>
      <c r="D74" s="6" t="s">
        <v>54</v>
      </c>
      <c r="E74" s="6">
        <v>150</v>
      </c>
      <c r="F74" s="6" t="s">
        <v>195</v>
      </c>
    </row>
    <row r="75" spans="1:6">
      <c r="A75" s="5">
        <v>45705</v>
      </c>
      <c r="B75" s="6" t="s">
        <v>52</v>
      </c>
      <c r="C75" s="7" t="s">
        <v>174</v>
      </c>
      <c r="D75" s="6" t="s">
        <v>54</v>
      </c>
      <c r="E75" s="6">
        <v>150</v>
      </c>
      <c r="F75" s="6" t="s">
        <v>195</v>
      </c>
    </row>
    <row r="76" spans="1:6">
      <c r="A76" s="5">
        <v>45705</v>
      </c>
      <c r="B76" s="6" t="s">
        <v>23</v>
      </c>
      <c r="C76" s="7" t="s">
        <v>261</v>
      </c>
      <c r="D76" s="6" t="s">
        <v>25</v>
      </c>
      <c r="E76" s="6">
        <v>300</v>
      </c>
      <c r="F76" s="6" t="s">
        <v>217</v>
      </c>
    </row>
    <row r="77" spans="1:6">
      <c r="A77" s="5">
        <v>45705</v>
      </c>
      <c r="B77" s="6" t="s">
        <v>262</v>
      </c>
      <c r="C77" s="7" t="s">
        <v>263</v>
      </c>
      <c r="D77" s="6" t="s">
        <v>25</v>
      </c>
      <c r="E77" s="6">
        <v>350</v>
      </c>
      <c r="F77" s="6" t="s">
        <v>264</v>
      </c>
    </row>
    <row r="78" spans="1:6">
      <c r="A78" s="5">
        <v>45705</v>
      </c>
      <c r="B78" s="6" t="s">
        <v>103</v>
      </c>
      <c r="C78" s="7" t="s">
        <v>265</v>
      </c>
      <c r="D78" s="6" t="s">
        <v>21</v>
      </c>
      <c r="E78" s="6">
        <v>200</v>
      </c>
      <c r="F78" s="6" t="s">
        <v>207</v>
      </c>
    </row>
    <row r="79" spans="1:6">
      <c r="A79" s="5">
        <v>45705</v>
      </c>
      <c r="B79" s="6" t="s">
        <v>212</v>
      </c>
      <c r="C79" s="7" t="s">
        <v>266</v>
      </c>
      <c r="D79" s="6" t="s">
        <v>17</v>
      </c>
      <c r="E79" s="6">
        <v>150</v>
      </c>
      <c r="F79" s="6" t="s">
        <v>188</v>
      </c>
    </row>
    <row r="80" spans="1:6">
      <c r="A80" s="5">
        <v>45705</v>
      </c>
      <c r="B80" s="6" t="s">
        <v>187</v>
      </c>
      <c r="C80" s="7" t="s">
        <v>267</v>
      </c>
      <c r="D80" s="6" t="s">
        <v>17</v>
      </c>
      <c r="E80" s="6">
        <v>150</v>
      </c>
      <c r="F80" s="6" t="s">
        <v>188</v>
      </c>
    </row>
    <row r="81" spans="1:6">
      <c r="A81" s="5">
        <v>45705</v>
      </c>
      <c r="B81" s="6" t="s">
        <v>268</v>
      </c>
      <c r="C81" s="7" t="s">
        <v>269</v>
      </c>
      <c r="D81" s="6" t="s">
        <v>7</v>
      </c>
      <c r="E81" s="6">
        <v>100</v>
      </c>
      <c r="F81" s="6" t="s">
        <v>243</v>
      </c>
    </row>
    <row r="82" spans="1:6">
      <c r="A82" s="5">
        <v>45705</v>
      </c>
      <c r="B82" s="6" t="s">
        <v>114</v>
      </c>
      <c r="C82" s="7" t="s">
        <v>270</v>
      </c>
      <c r="D82" s="6" t="s">
        <v>7</v>
      </c>
      <c r="E82" s="6">
        <v>100</v>
      </c>
      <c r="F82" s="6" t="s">
        <v>243</v>
      </c>
    </row>
    <row r="83" spans="1:6">
      <c r="A83" s="5">
        <v>45705</v>
      </c>
      <c r="B83" s="6" t="s">
        <v>128</v>
      </c>
      <c r="C83" s="7" t="s">
        <v>271</v>
      </c>
      <c r="D83" s="6" t="s">
        <v>13</v>
      </c>
      <c r="E83" s="6">
        <v>150</v>
      </c>
      <c r="F83" s="6" t="s">
        <v>184</v>
      </c>
    </row>
    <row r="84" spans="1:6">
      <c r="A84" s="5">
        <v>45706</v>
      </c>
      <c r="B84" s="6" t="s">
        <v>272</v>
      </c>
      <c r="C84" s="7" t="s">
        <v>273</v>
      </c>
      <c r="D84" s="6" t="s">
        <v>101</v>
      </c>
      <c r="E84" s="6">
        <v>150</v>
      </c>
      <c r="F84" s="6" t="s">
        <v>274</v>
      </c>
    </row>
    <row r="85" spans="1:6">
      <c r="A85" s="5">
        <v>45706</v>
      </c>
      <c r="B85" s="6" t="s">
        <v>6</v>
      </c>
      <c r="C85" s="7" t="s">
        <v>275</v>
      </c>
      <c r="D85" s="6" t="s">
        <v>7</v>
      </c>
      <c r="E85" s="6">
        <v>100</v>
      </c>
      <c r="F85" s="6" t="s">
        <v>243</v>
      </c>
    </row>
    <row r="86" spans="1:6">
      <c r="A86" s="5">
        <v>45706</v>
      </c>
      <c r="B86" s="6" t="s">
        <v>225</v>
      </c>
      <c r="C86" s="7" t="s">
        <v>276</v>
      </c>
      <c r="D86" s="6" t="s">
        <v>84</v>
      </c>
      <c r="E86" s="6">
        <v>300</v>
      </c>
      <c r="F86" s="6">
        <v>18023326203</v>
      </c>
    </row>
    <row r="87" spans="1:6">
      <c r="A87" s="5">
        <v>45706</v>
      </c>
      <c r="B87" s="6" t="s">
        <v>277</v>
      </c>
      <c r="C87" s="7" t="s">
        <v>278</v>
      </c>
      <c r="D87" s="6" t="s">
        <v>215</v>
      </c>
      <c r="E87" s="6">
        <v>200</v>
      </c>
      <c r="F87" s="6" t="s">
        <v>279</v>
      </c>
    </row>
    <row r="88" spans="1:6">
      <c r="A88" s="5">
        <v>45707</v>
      </c>
      <c r="B88" s="6" t="s">
        <v>141</v>
      </c>
      <c r="C88" s="7" t="s">
        <v>280</v>
      </c>
      <c r="D88" s="6" t="s">
        <v>51</v>
      </c>
      <c r="E88" s="6">
        <v>110</v>
      </c>
      <c r="F88" s="6" t="s">
        <v>181</v>
      </c>
    </row>
    <row r="89" spans="1:6">
      <c r="A89" s="5">
        <v>45707</v>
      </c>
      <c r="B89" s="6" t="s">
        <v>52</v>
      </c>
      <c r="C89" s="7" t="s">
        <v>281</v>
      </c>
      <c r="D89" s="6" t="s">
        <v>54</v>
      </c>
      <c r="E89" s="6">
        <v>150</v>
      </c>
      <c r="F89" s="6" t="s">
        <v>195</v>
      </c>
    </row>
    <row r="90" spans="1:6">
      <c r="A90" s="5">
        <v>45707</v>
      </c>
      <c r="B90" s="6" t="s">
        <v>212</v>
      </c>
      <c r="C90" s="7" t="s">
        <v>282</v>
      </c>
      <c r="D90" s="6" t="s">
        <v>17</v>
      </c>
      <c r="E90" s="6">
        <v>150</v>
      </c>
      <c r="F90" s="6" t="s">
        <v>188</v>
      </c>
    </row>
    <row r="91" spans="1:6">
      <c r="A91" s="5">
        <v>45707</v>
      </c>
      <c r="B91" s="6" t="s">
        <v>283</v>
      </c>
      <c r="C91" s="7" t="s">
        <v>284</v>
      </c>
      <c r="D91" s="6" t="s">
        <v>14</v>
      </c>
      <c r="E91" s="6">
        <v>300</v>
      </c>
      <c r="F91" s="6" t="s">
        <v>274</v>
      </c>
    </row>
    <row r="92" spans="1:6">
      <c r="A92" s="25">
        <v>45707</v>
      </c>
      <c r="B92" s="26" t="s">
        <v>11</v>
      </c>
      <c r="C92" s="27" t="s">
        <v>285</v>
      </c>
      <c r="D92" s="26" t="s">
        <v>13</v>
      </c>
      <c r="E92" s="26">
        <v>150</v>
      </c>
      <c r="F92" s="26" t="s">
        <v>184</v>
      </c>
    </row>
    <row r="93" spans="1:6">
      <c r="A93" s="25">
        <v>45707</v>
      </c>
      <c r="B93" s="26" t="s">
        <v>286</v>
      </c>
      <c r="C93" s="27">
        <v>716</v>
      </c>
      <c r="D93" s="26" t="s">
        <v>112</v>
      </c>
      <c r="E93" s="26">
        <v>150</v>
      </c>
      <c r="F93" s="26" t="s">
        <v>216</v>
      </c>
    </row>
    <row r="94" spans="1:6">
      <c r="A94" s="25">
        <v>45708</v>
      </c>
      <c r="B94" s="26" t="s">
        <v>251</v>
      </c>
      <c r="C94" s="27" t="s">
        <v>287</v>
      </c>
      <c r="D94" s="26" t="s">
        <v>67</v>
      </c>
      <c r="E94" s="26">
        <v>180</v>
      </c>
      <c r="F94" s="26" t="s">
        <v>188</v>
      </c>
    </row>
    <row r="95" spans="1:6">
      <c r="A95" s="25">
        <v>45708</v>
      </c>
      <c r="B95" s="26" t="s">
        <v>11</v>
      </c>
      <c r="C95" s="27" t="s">
        <v>288</v>
      </c>
      <c r="D95" s="26" t="s">
        <v>13</v>
      </c>
      <c r="E95" s="26">
        <v>150</v>
      </c>
      <c r="F95" s="26" t="s">
        <v>184</v>
      </c>
    </row>
    <row r="96" spans="1:6">
      <c r="A96" s="25">
        <v>45708</v>
      </c>
      <c r="B96" s="26" t="s">
        <v>289</v>
      </c>
      <c r="C96" s="27" t="s">
        <v>290</v>
      </c>
      <c r="D96" s="26" t="s">
        <v>51</v>
      </c>
      <c r="E96" s="26">
        <v>750</v>
      </c>
      <c r="F96" s="26" t="s">
        <v>291</v>
      </c>
    </row>
    <row r="97" spans="1:6">
      <c r="A97" s="25">
        <v>45708</v>
      </c>
      <c r="B97" s="26" t="s">
        <v>153</v>
      </c>
      <c r="C97" s="27">
        <v>1113</v>
      </c>
      <c r="D97" s="26" t="s">
        <v>51</v>
      </c>
      <c r="E97" s="26">
        <v>110</v>
      </c>
      <c r="F97" s="26" t="s">
        <v>181</v>
      </c>
    </row>
    <row r="98" spans="1:6">
      <c r="A98" s="25">
        <v>45708</v>
      </c>
      <c r="B98" s="26" t="s">
        <v>160</v>
      </c>
      <c r="C98" s="27" t="s">
        <v>292</v>
      </c>
      <c r="D98" s="26" t="s">
        <v>17</v>
      </c>
      <c r="E98" s="26">
        <v>100</v>
      </c>
      <c r="F98" s="26" t="s">
        <v>188</v>
      </c>
    </row>
    <row r="99" spans="1:6">
      <c r="A99" s="25">
        <v>45708</v>
      </c>
      <c r="B99" s="26" t="s">
        <v>29</v>
      </c>
      <c r="C99" s="27" t="s">
        <v>293</v>
      </c>
      <c r="D99" s="26" t="s">
        <v>31</v>
      </c>
      <c r="E99" s="26">
        <v>150</v>
      </c>
      <c r="F99" s="26" t="s">
        <v>193</v>
      </c>
    </row>
    <row r="100" spans="1:6">
      <c r="A100" s="25">
        <v>45708</v>
      </c>
      <c r="B100" s="26" t="s">
        <v>160</v>
      </c>
      <c r="C100" s="27" t="s">
        <v>294</v>
      </c>
      <c r="D100" s="26" t="s">
        <v>17</v>
      </c>
      <c r="E100" s="26">
        <v>100</v>
      </c>
      <c r="F100" s="26" t="s">
        <v>188</v>
      </c>
    </row>
    <row r="101" spans="1:6">
      <c r="A101" s="25">
        <v>45708</v>
      </c>
      <c r="B101" s="26" t="s">
        <v>103</v>
      </c>
      <c r="C101" s="27" t="s">
        <v>295</v>
      </c>
      <c r="D101" s="26" t="s">
        <v>21</v>
      </c>
      <c r="E101" s="26">
        <v>200</v>
      </c>
      <c r="F101" s="26" t="s">
        <v>207</v>
      </c>
    </row>
    <row r="102" spans="1:6">
      <c r="A102" s="25">
        <v>45708</v>
      </c>
      <c r="B102" s="26" t="s">
        <v>65</v>
      </c>
      <c r="C102" s="27" t="s">
        <v>296</v>
      </c>
      <c r="D102" s="26" t="s">
        <v>26</v>
      </c>
      <c r="E102" s="26">
        <v>150</v>
      </c>
      <c r="F102" s="26" t="s">
        <v>221</v>
      </c>
    </row>
    <row r="103" spans="1:6">
      <c r="A103" s="25">
        <v>45709</v>
      </c>
      <c r="B103" s="26" t="s">
        <v>52</v>
      </c>
      <c r="C103" s="27" t="s">
        <v>297</v>
      </c>
      <c r="D103" s="26" t="s">
        <v>54</v>
      </c>
      <c r="E103" s="26">
        <v>150</v>
      </c>
      <c r="F103" s="26" t="s">
        <v>195</v>
      </c>
    </row>
    <row r="104" spans="1:6">
      <c r="A104" s="25">
        <v>45709</v>
      </c>
      <c r="B104" s="26" t="s">
        <v>58</v>
      </c>
      <c r="C104" s="27" t="s">
        <v>298</v>
      </c>
      <c r="D104" s="26" t="s">
        <v>31</v>
      </c>
      <c r="E104" s="26">
        <v>150</v>
      </c>
      <c r="F104" s="26" t="s">
        <v>203</v>
      </c>
    </row>
    <row r="105" spans="1:6">
      <c r="A105" s="25">
        <v>45709</v>
      </c>
      <c r="B105" s="26" t="s">
        <v>96</v>
      </c>
      <c r="C105" s="27" t="s">
        <v>299</v>
      </c>
      <c r="D105" s="26" t="s">
        <v>66</v>
      </c>
      <c r="E105" s="26">
        <v>500</v>
      </c>
      <c r="F105" s="31">
        <v>18065184062</v>
      </c>
    </row>
    <row r="106" spans="1:6">
      <c r="A106" s="25">
        <v>45709</v>
      </c>
      <c r="B106" s="26" t="s">
        <v>96</v>
      </c>
      <c r="C106" s="27" t="s">
        <v>300</v>
      </c>
      <c r="D106" s="26" t="s">
        <v>66</v>
      </c>
      <c r="E106" s="26">
        <v>350</v>
      </c>
      <c r="F106" s="31">
        <v>18065184062</v>
      </c>
    </row>
    <row r="107" spans="1:6">
      <c r="A107" s="25">
        <v>45710</v>
      </c>
      <c r="B107" s="26" t="s">
        <v>251</v>
      </c>
      <c r="C107" s="27" t="s">
        <v>301</v>
      </c>
      <c r="D107" s="26" t="s">
        <v>67</v>
      </c>
      <c r="E107" s="26">
        <v>180</v>
      </c>
      <c r="F107" s="26" t="s">
        <v>188</v>
      </c>
    </row>
    <row r="108" spans="1:6">
      <c r="A108" s="25">
        <v>45710</v>
      </c>
      <c r="B108" s="26" t="s">
        <v>205</v>
      </c>
      <c r="C108" s="27" t="s">
        <v>302</v>
      </c>
      <c r="D108" s="26" t="s">
        <v>21</v>
      </c>
      <c r="E108" s="26">
        <v>250</v>
      </c>
      <c r="F108" s="26" t="s">
        <v>207</v>
      </c>
    </row>
    <row r="109" spans="1:6">
      <c r="A109" s="25">
        <v>45710</v>
      </c>
      <c r="B109" s="26" t="s">
        <v>153</v>
      </c>
      <c r="C109" s="27" t="s">
        <v>303</v>
      </c>
      <c r="D109" s="26" t="s">
        <v>51</v>
      </c>
      <c r="E109" s="26">
        <v>110</v>
      </c>
      <c r="F109" s="26" t="s">
        <v>181</v>
      </c>
    </row>
    <row r="110" spans="1:6">
      <c r="A110" s="25">
        <v>45710</v>
      </c>
      <c r="B110" s="26" t="s">
        <v>205</v>
      </c>
      <c r="C110" s="27" t="s">
        <v>304</v>
      </c>
      <c r="D110" s="26" t="s">
        <v>21</v>
      </c>
      <c r="E110" s="26">
        <v>250</v>
      </c>
      <c r="F110" s="26" t="s">
        <v>207</v>
      </c>
    </row>
    <row r="111" spans="1:6">
      <c r="A111" s="25">
        <v>45711</v>
      </c>
      <c r="B111" s="26" t="s">
        <v>52</v>
      </c>
      <c r="C111" s="27" t="s">
        <v>305</v>
      </c>
      <c r="D111" s="26" t="s">
        <v>54</v>
      </c>
      <c r="E111" s="26">
        <v>150</v>
      </c>
      <c r="F111" s="26" t="s">
        <v>195</v>
      </c>
    </row>
    <row r="112" spans="1:6">
      <c r="A112" s="25">
        <v>45711</v>
      </c>
      <c r="B112" s="26" t="s">
        <v>212</v>
      </c>
      <c r="C112" s="27" t="s">
        <v>306</v>
      </c>
      <c r="D112" s="26" t="s">
        <v>67</v>
      </c>
      <c r="E112" s="26">
        <v>150</v>
      </c>
      <c r="F112" s="26" t="s">
        <v>188</v>
      </c>
    </row>
    <row r="113" spans="1:6">
      <c r="A113" s="25">
        <v>45711</v>
      </c>
      <c r="B113" s="26" t="s">
        <v>307</v>
      </c>
      <c r="C113" s="27" t="s">
        <v>308</v>
      </c>
      <c r="D113" s="26" t="s">
        <v>7</v>
      </c>
      <c r="E113" s="26">
        <v>100</v>
      </c>
      <c r="F113" s="26" t="s">
        <v>243</v>
      </c>
    </row>
    <row r="114" spans="1:6">
      <c r="A114" s="25">
        <v>45711</v>
      </c>
      <c r="B114" s="26" t="s">
        <v>114</v>
      </c>
      <c r="C114" s="27" t="s">
        <v>309</v>
      </c>
      <c r="D114" s="26" t="s">
        <v>7</v>
      </c>
      <c r="E114" s="26">
        <v>100</v>
      </c>
      <c r="F114" s="26" t="s">
        <v>243</v>
      </c>
    </row>
    <row r="115" spans="1:6">
      <c r="A115" s="25">
        <v>45711</v>
      </c>
      <c r="B115" s="26" t="s">
        <v>205</v>
      </c>
      <c r="C115" s="27" t="s">
        <v>310</v>
      </c>
      <c r="D115" s="26" t="s">
        <v>21</v>
      </c>
      <c r="E115" s="26">
        <v>250</v>
      </c>
      <c r="F115" s="26" t="s">
        <v>207</v>
      </c>
    </row>
    <row r="116" spans="1:6">
      <c r="A116" s="25">
        <v>45711</v>
      </c>
      <c r="B116" s="28" t="s">
        <v>311</v>
      </c>
      <c r="C116" s="29" t="s">
        <v>312</v>
      </c>
      <c r="D116" s="28" t="s">
        <v>88</v>
      </c>
      <c r="E116" s="28">
        <v>150</v>
      </c>
      <c r="F116" s="28" t="s">
        <v>313</v>
      </c>
    </row>
    <row r="117" spans="1:6">
      <c r="A117" s="25">
        <v>45711</v>
      </c>
      <c r="B117" s="28" t="s">
        <v>128</v>
      </c>
      <c r="C117" s="29" t="s">
        <v>314</v>
      </c>
      <c r="D117" s="28" t="s">
        <v>13</v>
      </c>
      <c r="E117" s="28">
        <v>150</v>
      </c>
      <c r="F117" s="28" t="s">
        <v>184</v>
      </c>
    </row>
    <row r="118" spans="1:6">
      <c r="A118" s="30">
        <v>45712</v>
      </c>
      <c r="B118" s="28" t="s">
        <v>315</v>
      </c>
      <c r="C118" s="29" t="s">
        <v>316</v>
      </c>
      <c r="D118" s="28" t="s">
        <v>51</v>
      </c>
      <c r="E118" s="28">
        <v>110</v>
      </c>
      <c r="F118" s="28" t="s">
        <v>181</v>
      </c>
    </row>
    <row r="119" spans="1:6">
      <c r="A119" s="30">
        <v>45712</v>
      </c>
      <c r="B119" s="28" t="s">
        <v>317</v>
      </c>
      <c r="C119" s="29" t="s">
        <v>318</v>
      </c>
      <c r="D119" s="28" t="s">
        <v>51</v>
      </c>
      <c r="E119" s="28">
        <v>110</v>
      </c>
      <c r="F119" s="28" t="s">
        <v>181</v>
      </c>
    </row>
    <row r="120" spans="1:6">
      <c r="A120" s="30">
        <v>45712</v>
      </c>
      <c r="B120" s="28" t="s">
        <v>103</v>
      </c>
      <c r="C120" s="29" t="s">
        <v>319</v>
      </c>
      <c r="D120" s="28" t="s">
        <v>21</v>
      </c>
      <c r="E120" s="28">
        <v>200</v>
      </c>
      <c r="F120" s="28" t="s">
        <v>207</v>
      </c>
    </row>
    <row r="121" spans="1:6">
      <c r="A121" s="30">
        <v>45713</v>
      </c>
      <c r="B121" s="28" t="s">
        <v>52</v>
      </c>
      <c r="C121" s="29" t="s">
        <v>320</v>
      </c>
      <c r="D121" s="28" t="s">
        <v>54</v>
      </c>
      <c r="E121" s="28">
        <v>150</v>
      </c>
      <c r="F121" s="28" t="s">
        <v>195</v>
      </c>
    </row>
    <row r="122" spans="1:6">
      <c r="A122" s="30">
        <v>45713</v>
      </c>
      <c r="B122" s="28" t="s">
        <v>36</v>
      </c>
      <c r="C122" s="29" t="s">
        <v>321</v>
      </c>
      <c r="D122" s="28" t="s">
        <v>26</v>
      </c>
      <c r="E122" s="28">
        <v>150</v>
      </c>
      <c r="F122" s="28" t="s">
        <v>221</v>
      </c>
    </row>
    <row r="123" spans="1:6">
      <c r="A123" s="30">
        <v>45713</v>
      </c>
      <c r="B123" s="28" t="s">
        <v>128</v>
      </c>
      <c r="C123" s="29" t="s">
        <v>322</v>
      </c>
      <c r="D123" s="28" t="s">
        <v>13</v>
      </c>
      <c r="E123" s="28">
        <v>150</v>
      </c>
      <c r="F123" s="28" t="s">
        <v>184</v>
      </c>
    </row>
    <row r="124" spans="1:6">
      <c r="A124" s="30">
        <v>45713</v>
      </c>
      <c r="B124" s="28" t="s">
        <v>11</v>
      </c>
      <c r="C124" s="29">
        <v>925</v>
      </c>
      <c r="D124" s="28" t="s">
        <v>13</v>
      </c>
      <c r="E124" s="28">
        <v>150</v>
      </c>
      <c r="F124" s="28" t="s">
        <v>184</v>
      </c>
    </row>
    <row r="125" spans="1:6">
      <c r="A125" s="30">
        <v>45713</v>
      </c>
      <c r="B125" s="28" t="s">
        <v>187</v>
      </c>
      <c r="C125" s="29">
        <v>420</v>
      </c>
      <c r="D125" s="28" t="s">
        <v>17</v>
      </c>
      <c r="E125" s="28">
        <v>150</v>
      </c>
      <c r="F125" s="28" t="s">
        <v>188</v>
      </c>
    </row>
  </sheetData>
  <autoFilter xmlns:etc="http://www.wps.cn/officeDocument/2017/etCustomData" ref="A1:M115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1月份</vt:lpstr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2025-01-09T09:45:00Z</dcterms:created>
  <dcterms:modified xsi:type="dcterms:W3CDTF">2025-02-25T14:34:24Z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