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90" windowHeight="7600"/>
  </bookViews>
  <sheets>
    <sheet name="结算明细" sheetId="1" r:id="rId1"/>
    <sheet name="明细" sheetId="2" r:id="rId2"/>
    <sheet name="银行流水" sheetId="3" r:id="rId3"/>
  </sheets>
  <definedNames>
    <definedName name="_xlnm._FilterDatabase" localSheetId="1" hidden="1">明细!$B$1:$L$44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xieli</author>
  </authors>
  <commentList>
    <comment ref="D3" authorId="0">
      <text>
        <r>
          <rPr>
            <sz val="9"/>
            <rFont val="宋体"/>
            <charset val="134"/>
          </rPr>
          <t>实际为98</t>
        </r>
      </text>
    </comment>
    <comment ref="H3" authorId="0">
      <text>
        <r>
          <rPr>
            <b/>
            <sz val="9"/>
            <rFont val="宋体"/>
            <charset val="134"/>
          </rPr>
          <t>2024-09-30收款</t>
        </r>
      </text>
    </comment>
    <comment ref="H4" authorId="0">
      <text>
        <r>
          <rPr>
            <b/>
            <sz val="9"/>
            <rFont val="宋体"/>
            <charset val="134"/>
          </rPr>
          <t>2024-10-30收款</t>
        </r>
      </text>
    </comment>
    <comment ref="H6" authorId="0">
      <text>
        <r>
          <rPr>
            <b/>
            <sz val="9"/>
            <rFont val="宋体"/>
            <charset val="134"/>
          </rPr>
          <t>2024-09-30收款</t>
        </r>
      </text>
    </comment>
    <comment ref="E9" authorId="0">
      <text>
        <r>
          <rPr>
            <sz val="9"/>
            <rFont val="宋体"/>
            <charset val="134"/>
          </rPr>
          <t>窝趣分成=15元-12元=3元/间/月</t>
        </r>
      </text>
    </comment>
    <comment ref="H9" authorId="0">
      <text>
        <r>
          <rPr>
            <b/>
            <sz val="9"/>
            <rFont val="宋体"/>
            <charset val="134"/>
          </rPr>
          <t>2024-10-30收款</t>
        </r>
      </text>
    </comment>
    <comment ref="H10" authorId="0">
      <text>
        <r>
          <rPr>
            <b/>
            <sz val="9"/>
            <rFont val="宋体"/>
            <charset val="134"/>
          </rPr>
          <t xml:space="preserve">2024-10-30收款
</t>
        </r>
      </text>
    </comment>
  </commentList>
</comments>
</file>

<file path=xl/sharedStrings.xml><?xml version="1.0" encoding="utf-8"?>
<sst xmlns="http://schemas.openxmlformats.org/spreadsheetml/2006/main" count="353" uniqueCount="79">
  <si>
    <t>创新业务-网络收入</t>
  </si>
  <si>
    <t>年份</t>
  </si>
  <si>
    <t>月份</t>
  </si>
  <si>
    <t>门店名称</t>
  </si>
  <si>
    <t>开通数量</t>
  </si>
  <si>
    <t>分成方式</t>
  </si>
  <si>
    <t>收入</t>
  </si>
  <si>
    <t>窝趣应收分成</t>
  </si>
  <si>
    <t>共管账户收款金额</t>
  </si>
  <si>
    <t>窝趣实收分成金额</t>
  </si>
  <si>
    <t>应提分成金额</t>
  </si>
  <si>
    <t>备注</t>
  </si>
  <si>
    <t>翼扬提款</t>
  </si>
  <si>
    <t>10月</t>
  </si>
  <si>
    <t>窝趣长沙尖沙湖公寓</t>
  </si>
  <si>
    <t>按合作价格64分成</t>
  </si>
  <si>
    <t>11月</t>
  </si>
  <si>
    <t>窝趣上海宝山共富轻社区</t>
  </si>
  <si>
    <t>窝趣广州濂泉路公寓</t>
  </si>
  <si>
    <t>按合作价格64分成
（项目方要求按实际开通天数计算费用）</t>
  </si>
  <si>
    <t>12月</t>
  </si>
  <si>
    <t>窝趣杭州西湖沈塘桥地铁站公寓</t>
  </si>
  <si>
    <t>1、固定费用按15元*房量
2、等于15元按底价12元结算</t>
  </si>
  <si>
    <t>窝趣长沙湘江科创园轻社区</t>
  </si>
  <si>
    <t>1、固定费用，按25元*房量
2、按合作价格64分成</t>
  </si>
  <si>
    <t>窝趣昆明融创海屯路地铁站公寓</t>
  </si>
  <si>
    <t>1、固定费用按25元*80间
2、按合作价格64分成</t>
  </si>
  <si>
    <t>1月</t>
  </si>
  <si>
    <t>合计</t>
  </si>
  <si>
    <t>翼扬账户</t>
  </si>
  <si>
    <t>窝趣提款</t>
  </si>
  <si>
    <t>8月</t>
  </si>
  <si>
    <t>2024年11月结算</t>
  </si>
  <si>
    <t>9月</t>
  </si>
  <si>
    <t>窝趣广州龙地悦居公寓</t>
  </si>
  <si>
    <t>账户未收到款</t>
  </si>
  <si>
    <t>等于15元按底价结算
按合作价格64分成</t>
  </si>
  <si>
    <t>等于15元按底价12元结算</t>
  </si>
  <si>
    <t>2025年1月结算</t>
  </si>
  <si>
    <t>50
含物业费（200-280元/月）</t>
  </si>
  <si>
    <t>2024年12月结算</t>
  </si>
  <si>
    <t>窝趣中山坦洲香海轻社区</t>
  </si>
  <si>
    <t>1、项目合作条款：按对客收费，项目与翼扬55分成；
2、翼扬与百瑞纪100兆按64分成，200兆以上百瑞纪按55%计算分成。</t>
  </si>
  <si>
    <t>窝趣深圳宝安万达广场公寓</t>
  </si>
  <si>
    <t>窝趣广州西滘轻社区</t>
  </si>
  <si>
    <t>窝趣苏州亨通产业园轻社区</t>
  </si>
  <si>
    <t>日期</t>
  </si>
  <si>
    <t>摘要</t>
  </si>
  <si>
    <t>借方发生额</t>
  </si>
  <si>
    <t>贷方发生额</t>
  </si>
  <si>
    <t>余额</t>
  </si>
  <si>
    <t>对方名称</t>
  </si>
  <si>
    <t>归属门店</t>
  </si>
  <si>
    <t>归属月份</t>
  </si>
  <si>
    <t>期初余额</t>
  </si>
  <si>
    <t>2024/7/15转存</t>
  </si>
  <si>
    <t>浙江翼扬网络科技有限公司</t>
  </si>
  <si>
    <t>2024/8/14批量扣费</t>
  </si>
  <si>
    <t>2024/9/21批量结息</t>
  </si>
  <si>
    <t>2024/9/30转存</t>
  </si>
  <si>
    <t>上海致趣公寓管理有限公司</t>
  </si>
  <si>
    <t>杭州窝趣公寓管理有限公司</t>
  </si>
  <si>
    <t>2024/10/30转存</t>
  </si>
  <si>
    <t>长沙湘趣公寓有限公司</t>
  </si>
  <si>
    <t>2024/11/14转存</t>
  </si>
  <si>
    <t>昆明享趣酒店管理有限公司</t>
  </si>
  <si>
    <t>10-12月</t>
  </si>
  <si>
    <t>2024/11/21转存</t>
  </si>
  <si>
    <t>转存</t>
  </si>
  <si>
    <t>广州城趣公寓管理有限公司</t>
  </si>
  <si>
    <t>9-10月</t>
  </si>
  <si>
    <t>转取</t>
  </si>
  <si>
    <t>百瑞纪(广州)集团有限公司</t>
  </si>
  <si>
    <t>手续费</t>
  </si>
  <si>
    <t>费用外收</t>
  </si>
  <si>
    <t>批量结息</t>
  </si>
  <si>
    <t>彭科基</t>
  </si>
  <si>
    <t>长沙尖山湖创力商置商业咨询有限公司</t>
  </si>
  <si>
    <t>10月-11月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</si>
</sst>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#,##0.00_);[Red]\(#,##0.00\)"/>
    <numFmt numFmtId="178" formatCode="0_ "/>
    <numFmt numFmtId="179" formatCode="0.00_ "/>
  </numFmts>
  <fonts count="36">
    <font>
      <sz val="11"/>
      <color theme="1"/>
      <name val="宋体"/>
      <charset val="134"/>
      <scheme val="minor"/>
    </font>
    <font>
      <b/>
      <sz val="12"/>
      <name val="等线"/>
      <charset val="134"/>
    </font>
    <font>
      <sz val="10"/>
      <color theme="1"/>
      <name val="宋体"/>
      <charset val="134"/>
      <scheme val="minor"/>
    </font>
    <font>
      <sz val="10"/>
      <name val="等线"/>
      <charset val="134"/>
    </font>
    <font>
      <b/>
      <sz val="10"/>
      <name val="等线"/>
      <charset val="134"/>
    </font>
    <font>
      <sz val="10"/>
      <color theme="1"/>
      <name val="等线"/>
      <charset val="134"/>
    </font>
    <font>
      <sz val="10"/>
      <color theme="1"/>
      <name val="宋体"/>
      <charset val="134"/>
      <scheme val="minor"/>
    </font>
    <font>
      <sz val="10"/>
      <name val="等线"/>
      <charset val="134"/>
    </font>
    <font>
      <b/>
      <sz val="16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1" fillId="2" borderId="1" xfId="1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3" fillId="0" borderId="1" xfId="1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/>
    </xf>
    <xf numFmtId="177" fontId="3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Border="1">
      <alignment vertical="center"/>
    </xf>
    <xf numFmtId="0" fontId="6" fillId="0" borderId="1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1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178" fontId="11" fillId="5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57" fontId="0" fillId="0" borderId="0" xfId="0" applyNumberFormat="1">
      <alignment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79" fontId="11" fillId="5" borderId="1" xfId="0" applyNumberFormat="1" applyFon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>
      <alignment vertical="center"/>
    </xf>
    <xf numFmtId="179" fontId="11" fillId="0" borderId="1" xfId="0" applyNumberFormat="1" applyFont="1" applyFill="1" applyBorder="1" applyAlignment="1">
      <alignment horizontal="center" vertical="center"/>
    </xf>
    <xf numFmtId="179" fontId="13" fillId="6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90" zoomScaleNormal="90" workbookViewId="0">
      <selection activeCell="D8" sqref="D8"/>
    </sheetView>
  </sheetViews>
  <sheetFormatPr defaultColWidth="8.72727272727273" defaultRowHeight="14"/>
  <cols>
    <col min="3" max="3" width="29.0909090909091" customWidth="1"/>
    <col min="4" max="4" width="10" customWidth="1"/>
    <col min="5" max="5" width="20.7272727272727" customWidth="1"/>
    <col min="6" max="6" width="15.3636363636364" customWidth="1"/>
    <col min="7" max="7" width="11.3636363636364"/>
    <col min="8" max="8" width="12.9090909090909" customWidth="1"/>
    <col min="9" max="9" width="12.2727272727273" customWidth="1"/>
    <col min="10" max="10" width="14.2727272727273" customWidth="1"/>
    <col min="11" max="11" width="15.3636363636364" customWidth="1"/>
    <col min="12" max="12" width="11.6363636363636" customWidth="1"/>
  </cols>
  <sheetData>
    <row r="1" ht="22.5" spans="2:11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ht="33" spans="1:12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1" t="s">
        <v>8</v>
      </c>
      <c r="I2" s="31" t="s">
        <v>9</v>
      </c>
      <c r="J2" s="50" t="s">
        <v>10</v>
      </c>
      <c r="K2" s="30" t="s">
        <v>11</v>
      </c>
      <c r="L2" t="s">
        <v>12</v>
      </c>
    </row>
    <row r="3" ht="30" customHeight="1" spans="1:12">
      <c r="A3" s="32">
        <v>2024</v>
      </c>
      <c r="B3" s="32" t="s">
        <v>13</v>
      </c>
      <c r="C3" s="38" t="s">
        <v>14</v>
      </c>
      <c r="D3" s="34">
        <v>48</v>
      </c>
      <c r="E3" s="36" t="s">
        <v>15</v>
      </c>
      <c r="F3" s="37">
        <v>1445</v>
      </c>
      <c r="G3" s="39">
        <v>583.25</v>
      </c>
      <c r="H3" s="37">
        <v>794.19</v>
      </c>
      <c r="I3" s="56">
        <f>H3*0.4</f>
        <v>317.676</v>
      </c>
      <c r="J3" s="57">
        <f>I3</f>
        <v>317.676</v>
      </c>
      <c r="K3" s="48"/>
      <c r="L3" s="58">
        <f>H3*0.6</f>
        <v>476.514</v>
      </c>
    </row>
    <row r="4" ht="27" customHeight="1" spans="1:12">
      <c r="A4" s="32">
        <v>2024</v>
      </c>
      <c r="B4" s="40" t="s">
        <v>16</v>
      </c>
      <c r="C4" s="16" t="s">
        <v>17</v>
      </c>
      <c r="D4" s="42">
        <v>105</v>
      </c>
      <c r="E4" s="42" t="s">
        <v>15</v>
      </c>
      <c r="F4" s="44">
        <v>3150</v>
      </c>
      <c r="G4" s="44">
        <v>1260</v>
      </c>
      <c r="H4" s="44">
        <v>3120</v>
      </c>
      <c r="I4" s="56">
        <f>H4*0.4</f>
        <v>1248</v>
      </c>
      <c r="J4" s="42">
        <f t="shared" ref="J4:J11" si="0">I4</f>
        <v>1248</v>
      </c>
      <c r="K4" s="48"/>
      <c r="L4">
        <f t="shared" ref="L4:L11" si="1">H4*0.6</f>
        <v>1872</v>
      </c>
    </row>
    <row r="5" ht="25" customHeight="1" spans="1:12">
      <c r="A5" s="32">
        <v>2024</v>
      </c>
      <c r="B5" s="40" t="s">
        <v>16</v>
      </c>
      <c r="C5" s="16" t="s">
        <v>18</v>
      </c>
      <c r="D5" s="42">
        <v>45</v>
      </c>
      <c r="E5" s="42" t="s">
        <v>15</v>
      </c>
      <c r="F5" s="42">
        <v>1125</v>
      </c>
      <c r="G5" s="42">
        <v>450</v>
      </c>
      <c r="H5" s="42">
        <v>1125</v>
      </c>
      <c r="I5" s="59">
        <f>H5*0.4</f>
        <v>450</v>
      </c>
      <c r="J5" s="42">
        <f t="shared" si="0"/>
        <v>450</v>
      </c>
      <c r="K5" s="48"/>
      <c r="L5">
        <f t="shared" si="1"/>
        <v>675</v>
      </c>
    </row>
    <row r="6" ht="29" customHeight="1" spans="1:12">
      <c r="A6" s="32">
        <v>2024</v>
      </c>
      <c r="B6" s="40" t="s">
        <v>16</v>
      </c>
      <c r="C6" s="6" t="s">
        <v>14</v>
      </c>
      <c r="D6" s="42">
        <v>75</v>
      </c>
      <c r="E6" s="43" t="s">
        <v>19</v>
      </c>
      <c r="F6" s="42">
        <v>1814</v>
      </c>
      <c r="G6" s="42">
        <v>725.6</v>
      </c>
      <c r="H6" s="42">
        <v>1755</v>
      </c>
      <c r="I6" s="59">
        <f>H6*0.4</f>
        <v>702</v>
      </c>
      <c r="J6" s="42">
        <f t="shared" si="0"/>
        <v>702</v>
      </c>
      <c r="K6" s="48"/>
      <c r="L6">
        <f t="shared" si="1"/>
        <v>1053</v>
      </c>
    </row>
    <row r="7" ht="31" customHeight="1" spans="1:12">
      <c r="A7" s="32">
        <v>2024</v>
      </c>
      <c r="B7" s="40" t="s">
        <v>20</v>
      </c>
      <c r="C7" s="16" t="s">
        <v>18</v>
      </c>
      <c r="D7" s="42">
        <v>45</v>
      </c>
      <c r="E7" s="42" t="s">
        <v>15</v>
      </c>
      <c r="F7" s="42">
        <v>1125</v>
      </c>
      <c r="G7" s="42">
        <v>450</v>
      </c>
      <c r="H7" s="42">
        <v>1125</v>
      </c>
      <c r="I7" s="59">
        <f>H7*0.4</f>
        <v>450</v>
      </c>
      <c r="J7" s="42">
        <f t="shared" si="0"/>
        <v>450</v>
      </c>
      <c r="K7" s="48"/>
      <c r="L7">
        <f t="shared" si="1"/>
        <v>675</v>
      </c>
    </row>
    <row r="8" ht="56" spans="1:12">
      <c r="A8" s="32">
        <v>2024</v>
      </c>
      <c r="B8" s="40" t="s">
        <v>20</v>
      </c>
      <c r="C8" s="41" t="s">
        <v>21</v>
      </c>
      <c r="D8" s="42">
        <v>138</v>
      </c>
      <c r="E8" s="43" t="s">
        <v>22</v>
      </c>
      <c r="F8" s="42">
        <v>2070</v>
      </c>
      <c r="G8" s="42">
        <v>414</v>
      </c>
      <c r="H8" s="42">
        <v>2070</v>
      </c>
      <c r="I8" s="42">
        <v>414</v>
      </c>
      <c r="J8" s="42">
        <f t="shared" si="0"/>
        <v>414</v>
      </c>
      <c r="K8" s="48"/>
      <c r="L8">
        <f>H8-I8</f>
        <v>1656</v>
      </c>
    </row>
    <row r="9" ht="42" spans="1:12">
      <c r="A9" s="32">
        <v>2024</v>
      </c>
      <c r="B9" s="40" t="s">
        <v>20</v>
      </c>
      <c r="C9" s="41" t="s">
        <v>23</v>
      </c>
      <c r="D9" s="42">
        <v>148</v>
      </c>
      <c r="E9" s="43" t="s">
        <v>24</v>
      </c>
      <c r="F9" s="42">
        <v>3700</v>
      </c>
      <c r="G9" s="42">
        <v>1480</v>
      </c>
      <c r="H9" s="42">
        <v>3700</v>
      </c>
      <c r="I9" s="42">
        <v>1480</v>
      </c>
      <c r="J9" s="42">
        <f t="shared" si="0"/>
        <v>1480</v>
      </c>
      <c r="K9" s="48"/>
      <c r="L9">
        <f t="shared" si="1"/>
        <v>2220</v>
      </c>
    </row>
    <row r="10" ht="42" spans="1:12">
      <c r="A10" s="32">
        <v>2024</v>
      </c>
      <c r="B10" s="40" t="s">
        <v>20</v>
      </c>
      <c r="C10" s="41" t="s">
        <v>25</v>
      </c>
      <c r="D10" s="42">
        <v>80</v>
      </c>
      <c r="E10" s="43" t="s">
        <v>26</v>
      </c>
      <c r="F10" s="42">
        <v>2000</v>
      </c>
      <c r="G10" s="42">
        <v>800</v>
      </c>
      <c r="H10" s="42">
        <v>2000</v>
      </c>
      <c r="I10" s="42">
        <v>800</v>
      </c>
      <c r="J10" s="42">
        <f t="shared" si="0"/>
        <v>800</v>
      </c>
      <c r="K10" s="48"/>
      <c r="L10">
        <f t="shared" si="1"/>
        <v>1200</v>
      </c>
    </row>
    <row r="11" ht="56" spans="1:12">
      <c r="A11" s="32">
        <v>2025</v>
      </c>
      <c r="B11" s="40" t="s">
        <v>27</v>
      </c>
      <c r="C11" s="41" t="s">
        <v>21</v>
      </c>
      <c r="D11" s="42">
        <v>138</v>
      </c>
      <c r="E11" s="43" t="s">
        <v>22</v>
      </c>
      <c r="F11" s="42">
        <v>2070</v>
      </c>
      <c r="G11" s="42">
        <v>414</v>
      </c>
      <c r="H11" s="42">
        <v>2070</v>
      </c>
      <c r="I11" s="42">
        <v>414</v>
      </c>
      <c r="J11" s="42">
        <f t="shared" si="0"/>
        <v>414</v>
      </c>
      <c r="K11" s="48"/>
      <c r="L11">
        <f>H11-J11</f>
        <v>1656</v>
      </c>
    </row>
    <row r="12" ht="16.5" spans="1:12">
      <c r="A12" s="53" t="s">
        <v>28</v>
      </c>
      <c r="B12" s="54"/>
      <c r="C12" s="55"/>
      <c r="D12" s="48"/>
      <c r="E12" s="49"/>
      <c r="F12" s="48">
        <f t="shared" ref="F12:I12" si="2">SUM(F3:F11)</f>
        <v>18499</v>
      </c>
      <c r="G12" s="48">
        <f t="shared" si="2"/>
        <v>6576.85</v>
      </c>
      <c r="H12" s="48">
        <f t="shared" si="2"/>
        <v>17759.19</v>
      </c>
      <c r="I12" s="60">
        <f t="shared" si="2"/>
        <v>6275.676</v>
      </c>
      <c r="J12" s="60">
        <f>SUM(J3:J11)</f>
        <v>6275.676</v>
      </c>
      <c r="K12" s="48"/>
      <c r="L12" s="48">
        <f>SUM(L3:L11)</f>
        <v>11483.514</v>
      </c>
    </row>
    <row r="15" spans="9:9">
      <c r="I15">
        <f>H12-I12-L12</f>
        <v>0</v>
      </c>
    </row>
  </sheetData>
  <mergeCells count="2">
    <mergeCell ref="B1:K1"/>
    <mergeCell ref="A12:C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44"/>
  <sheetViews>
    <sheetView zoomScale="80" zoomScaleNormal="80" workbookViewId="0">
      <selection activeCell="G46" sqref="G46"/>
    </sheetView>
  </sheetViews>
  <sheetFormatPr defaultColWidth="8.72727272727273" defaultRowHeight="14"/>
  <cols>
    <col min="3" max="3" width="29.0909090909091" customWidth="1"/>
    <col min="4" max="4" width="10" customWidth="1"/>
    <col min="5" max="5" width="33.3" customWidth="1"/>
    <col min="6" max="6" width="14.1818181818182" customWidth="1"/>
    <col min="7" max="7" width="12.9090909090909"/>
    <col min="8" max="8" width="11.2727272727273" customWidth="1"/>
    <col min="9" max="9" width="9.63636363636364" hidden="1" customWidth="1"/>
    <col min="10" max="10" width="14.2727272727273" customWidth="1"/>
    <col min="11" max="11" width="15.3636363636364" customWidth="1"/>
    <col min="12" max="12" width="13.2909090909091" customWidth="1"/>
  </cols>
  <sheetData>
    <row r="1" customFormat="1" ht="22.5" spans="2:17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/>
      <c r="M1"/>
      <c r="O1" t="s">
        <v>29</v>
      </c>
      <c r="P1" t="s">
        <v>30</v>
      </c>
      <c r="Q1" t="s">
        <v>12</v>
      </c>
    </row>
    <row r="2" customFormat="1" ht="33" hidden="1" spans="1:17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1" t="s">
        <v>8</v>
      </c>
      <c r="I2" s="31" t="s">
        <v>9</v>
      </c>
      <c r="J2" s="50" t="s">
        <v>10</v>
      </c>
      <c r="K2" s="30" t="s">
        <v>11</v>
      </c>
      <c r="L2"/>
      <c r="M2"/>
      <c r="O2" t="s">
        <v>16</v>
      </c>
      <c r="P2">
        <v>6552</v>
      </c>
      <c r="Q2">
        <v>11898</v>
      </c>
    </row>
    <row r="3" customFormat="1" ht="32" hidden="1" customHeight="1" spans="1:17">
      <c r="A3" s="32">
        <v>2024</v>
      </c>
      <c r="B3" s="32" t="s">
        <v>31</v>
      </c>
      <c r="C3" s="33" t="s">
        <v>17</v>
      </c>
      <c r="D3" s="34">
        <v>98</v>
      </c>
      <c r="E3" s="34" t="s">
        <v>15</v>
      </c>
      <c r="F3" s="34">
        <f>D3*30</f>
        <v>2940</v>
      </c>
      <c r="G3" s="34">
        <f t="shared" ref="G3:G8" si="0">F3*0.4</f>
        <v>1176</v>
      </c>
      <c r="H3" s="34">
        <v>2940</v>
      </c>
      <c r="I3" s="34"/>
      <c r="J3" s="34">
        <f t="shared" ref="J3:J12" si="1">G3-I3</f>
        <v>1176</v>
      </c>
      <c r="K3" s="34"/>
      <c r="L3" t="s">
        <v>32</v>
      </c>
      <c r="O3" t="s">
        <v>20</v>
      </c>
      <c r="P3">
        <v>3594</v>
      </c>
      <c r="Q3">
        <v>6426</v>
      </c>
    </row>
    <row r="4" customFormat="1" ht="27" hidden="1" customHeight="1" spans="1:12">
      <c r="A4" s="32">
        <v>2024</v>
      </c>
      <c r="B4" s="32" t="s">
        <v>33</v>
      </c>
      <c r="C4" s="33" t="s">
        <v>17</v>
      </c>
      <c r="D4" s="34">
        <v>93</v>
      </c>
      <c r="E4" s="34" t="s">
        <v>15</v>
      </c>
      <c r="F4" s="34">
        <f>D4*30</f>
        <v>2790</v>
      </c>
      <c r="G4" s="34">
        <f t="shared" si="0"/>
        <v>1116</v>
      </c>
      <c r="H4" s="34">
        <v>2790</v>
      </c>
      <c r="I4" s="34"/>
      <c r="J4" s="34">
        <f t="shared" si="1"/>
        <v>1116</v>
      </c>
      <c r="K4" s="34"/>
      <c r="L4" t="s">
        <v>32</v>
      </c>
    </row>
    <row r="5" customFormat="1" ht="37" hidden="1" customHeight="1" spans="1:11">
      <c r="A5" s="32">
        <v>2024</v>
      </c>
      <c r="B5" s="32" t="s">
        <v>33</v>
      </c>
      <c r="C5" s="33" t="s">
        <v>34</v>
      </c>
      <c r="D5" s="34">
        <v>34</v>
      </c>
      <c r="E5" s="34" t="s">
        <v>15</v>
      </c>
      <c r="F5" s="34">
        <f>30*D5</f>
        <v>1020</v>
      </c>
      <c r="G5" s="34">
        <f t="shared" si="0"/>
        <v>408</v>
      </c>
      <c r="H5" s="34"/>
      <c r="I5" s="34"/>
      <c r="J5" s="34">
        <f t="shared" si="1"/>
        <v>408</v>
      </c>
      <c r="K5" s="34" t="s">
        <v>35</v>
      </c>
    </row>
    <row r="6" customFormat="1" ht="49" hidden="1" customHeight="1" spans="1:12">
      <c r="A6" s="32">
        <v>2024</v>
      </c>
      <c r="B6" s="32" t="s">
        <v>33</v>
      </c>
      <c r="C6" s="35" t="s">
        <v>21</v>
      </c>
      <c r="D6" s="34">
        <v>138</v>
      </c>
      <c r="E6" s="36" t="s">
        <v>36</v>
      </c>
      <c r="F6" s="34">
        <f>15*D6</f>
        <v>2070</v>
      </c>
      <c r="G6" s="34">
        <f>(15-12)*D6</f>
        <v>414</v>
      </c>
      <c r="H6" s="34">
        <v>2070</v>
      </c>
      <c r="I6" s="34"/>
      <c r="J6" s="34">
        <f t="shared" si="1"/>
        <v>414</v>
      </c>
      <c r="K6" s="34"/>
      <c r="L6" t="s">
        <v>32</v>
      </c>
    </row>
    <row r="7" customFormat="1" ht="39" hidden="1" customHeight="1" spans="1:12">
      <c r="A7" s="32">
        <v>2024</v>
      </c>
      <c r="B7" s="32" t="s">
        <v>13</v>
      </c>
      <c r="C7" s="33" t="s">
        <v>17</v>
      </c>
      <c r="D7" s="34">
        <v>97</v>
      </c>
      <c r="E7" s="36" t="s">
        <v>15</v>
      </c>
      <c r="F7" s="37">
        <v>2880</v>
      </c>
      <c r="G7" s="37">
        <f t="shared" si="0"/>
        <v>1152</v>
      </c>
      <c r="H7" s="37">
        <v>2880</v>
      </c>
      <c r="I7" s="34"/>
      <c r="J7" s="34">
        <f t="shared" si="1"/>
        <v>1152</v>
      </c>
      <c r="K7" s="34"/>
      <c r="L7" t="s">
        <v>32</v>
      </c>
    </row>
    <row r="8" customFormat="1" ht="31" hidden="1" customHeight="1" spans="1:11">
      <c r="A8" s="32">
        <v>2024</v>
      </c>
      <c r="B8" s="32" t="s">
        <v>13</v>
      </c>
      <c r="C8" s="33" t="s">
        <v>34</v>
      </c>
      <c r="D8" s="34">
        <v>64</v>
      </c>
      <c r="E8" s="36" t="s">
        <v>15</v>
      </c>
      <c r="F8" s="34">
        <f>30*D8</f>
        <v>1920</v>
      </c>
      <c r="G8" s="34">
        <f t="shared" si="0"/>
        <v>768</v>
      </c>
      <c r="H8" s="34"/>
      <c r="I8" s="34"/>
      <c r="J8" s="34">
        <f t="shared" si="1"/>
        <v>768</v>
      </c>
      <c r="K8" s="34" t="s">
        <v>35</v>
      </c>
    </row>
    <row r="9" customFormat="1" ht="35" hidden="1" customHeight="1" spans="1:12">
      <c r="A9" s="32">
        <v>2024</v>
      </c>
      <c r="B9" s="32" t="s">
        <v>13</v>
      </c>
      <c r="C9" s="35" t="s">
        <v>21</v>
      </c>
      <c r="D9" s="34">
        <v>138</v>
      </c>
      <c r="E9" s="36" t="s">
        <v>37</v>
      </c>
      <c r="F9" s="34">
        <f>15*D9</f>
        <v>2070</v>
      </c>
      <c r="G9" s="34">
        <f>(15-12)*D9</f>
        <v>414</v>
      </c>
      <c r="H9" s="34">
        <v>2070</v>
      </c>
      <c r="I9" s="34"/>
      <c r="J9" s="34">
        <f t="shared" si="1"/>
        <v>414</v>
      </c>
      <c r="K9" s="34"/>
      <c r="L9" t="s">
        <v>32</v>
      </c>
    </row>
    <row r="10" customFormat="1" ht="24" hidden="1" customHeight="1" spans="1:12">
      <c r="A10" s="32">
        <v>2024</v>
      </c>
      <c r="B10" s="32" t="s">
        <v>13</v>
      </c>
      <c r="C10" s="35" t="s">
        <v>23</v>
      </c>
      <c r="D10" s="34">
        <v>148</v>
      </c>
      <c r="E10" s="36" t="s">
        <v>15</v>
      </c>
      <c r="F10" s="34">
        <f>25*D10</f>
        <v>3700</v>
      </c>
      <c r="G10" s="34">
        <f>F10*0.4</f>
        <v>1480</v>
      </c>
      <c r="H10" s="34">
        <v>3700</v>
      </c>
      <c r="I10" s="34"/>
      <c r="J10" s="34">
        <f t="shared" si="1"/>
        <v>1480</v>
      </c>
      <c r="K10" s="34"/>
      <c r="L10" t="s">
        <v>32</v>
      </c>
    </row>
    <row r="11" customFormat="1" ht="42" hidden="1" customHeight="1" spans="1:12">
      <c r="A11" s="32">
        <v>2024</v>
      </c>
      <c r="B11" s="32" t="s">
        <v>13</v>
      </c>
      <c r="C11" s="35" t="s">
        <v>25</v>
      </c>
      <c r="D11" s="34">
        <v>80</v>
      </c>
      <c r="E11" s="36" t="s">
        <v>15</v>
      </c>
      <c r="F11" s="34">
        <f>D11*25</f>
        <v>2000</v>
      </c>
      <c r="G11" s="34">
        <f>F11*0.4</f>
        <v>800</v>
      </c>
      <c r="H11" s="34">
        <v>2000</v>
      </c>
      <c r="I11" s="34"/>
      <c r="J11" s="34">
        <f t="shared" si="1"/>
        <v>800</v>
      </c>
      <c r="K11" s="34"/>
      <c r="L11" t="s">
        <v>32</v>
      </c>
    </row>
    <row r="12" customFormat="1" ht="30" customHeight="1" spans="1:12">
      <c r="A12" s="32">
        <v>2024</v>
      </c>
      <c r="B12" s="32" t="s">
        <v>13</v>
      </c>
      <c r="C12" s="38" t="s">
        <v>14</v>
      </c>
      <c r="D12" s="34">
        <v>48</v>
      </c>
      <c r="E12" s="36" t="s">
        <v>15</v>
      </c>
      <c r="F12" s="37">
        <f>47*30+1*35</f>
        <v>1445</v>
      </c>
      <c r="G12" s="39">
        <f>(47*30)*0.4+35*0.55</f>
        <v>583.25</v>
      </c>
      <c r="H12" s="37">
        <v>794.19</v>
      </c>
      <c r="I12" s="51"/>
      <c r="J12" s="39">
        <f>H12*0.4</f>
        <v>317.676</v>
      </c>
      <c r="K12" s="34"/>
      <c r="L12" s="52" t="s">
        <v>38</v>
      </c>
    </row>
    <row r="13" customFormat="1" ht="30" hidden="1" customHeight="1" spans="1:12">
      <c r="A13" s="32">
        <v>2024</v>
      </c>
      <c r="B13" s="40" t="s">
        <v>16</v>
      </c>
      <c r="C13" s="41" t="s">
        <v>21</v>
      </c>
      <c r="D13" s="42">
        <v>138</v>
      </c>
      <c r="E13" s="43" t="s">
        <v>39</v>
      </c>
      <c r="F13" s="42">
        <v>2070</v>
      </c>
      <c r="G13" s="42">
        <v>414</v>
      </c>
      <c r="H13" s="42">
        <v>2070</v>
      </c>
      <c r="I13" s="48"/>
      <c r="J13" s="42">
        <v>414</v>
      </c>
      <c r="K13" s="34"/>
      <c r="L13" t="s">
        <v>40</v>
      </c>
    </row>
    <row r="14" customFormat="1" ht="36" hidden="1" customHeight="1" spans="1:12">
      <c r="A14" s="32">
        <v>2024</v>
      </c>
      <c r="B14" s="40" t="s">
        <v>16</v>
      </c>
      <c r="C14" s="41" t="s">
        <v>23</v>
      </c>
      <c r="D14" s="42">
        <v>148</v>
      </c>
      <c r="E14" s="43" t="s">
        <v>24</v>
      </c>
      <c r="F14" s="42">
        <v>3700</v>
      </c>
      <c r="G14" s="42">
        <f>F14*40%</f>
        <v>1480</v>
      </c>
      <c r="H14" s="42">
        <v>3700</v>
      </c>
      <c r="I14" s="48"/>
      <c r="J14" s="42">
        <v>1480</v>
      </c>
      <c r="K14" s="34"/>
      <c r="L14" t="s">
        <v>40</v>
      </c>
    </row>
    <row r="15" customFormat="1" ht="33" hidden="1" customHeight="1" spans="1:12">
      <c r="A15" s="32">
        <v>2024</v>
      </c>
      <c r="B15" s="40" t="s">
        <v>16</v>
      </c>
      <c r="C15" s="41" t="s">
        <v>25</v>
      </c>
      <c r="D15" s="42">
        <v>80</v>
      </c>
      <c r="E15" s="43" t="s">
        <v>26</v>
      </c>
      <c r="F15" s="42">
        <v>2000</v>
      </c>
      <c r="G15" s="42">
        <f>F15*40%</f>
        <v>800</v>
      </c>
      <c r="H15" s="42">
        <v>2000</v>
      </c>
      <c r="I15" s="48"/>
      <c r="J15" s="42">
        <v>800</v>
      </c>
      <c r="K15" s="34"/>
      <c r="L15" t="s">
        <v>40</v>
      </c>
    </row>
    <row r="16" customFormat="1" ht="29" hidden="1" customHeight="1" spans="1:12">
      <c r="A16" s="32">
        <v>2024</v>
      </c>
      <c r="B16" s="40" t="s">
        <v>33</v>
      </c>
      <c r="C16" s="16" t="s">
        <v>18</v>
      </c>
      <c r="D16" s="42">
        <v>45</v>
      </c>
      <c r="E16" s="42" t="s">
        <v>15</v>
      </c>
      <c r="F16" s="42">
        <v>1125</v>
      </c>
      <c r="G16" s="42">
        <v>450</v>
      </c>
      <c r="H16" s="42">
        <v>1125</v>
      </c>
      <c r="I16" s="42">
        <v>450</v>
      </c>
      <c r="J16" s="42">
        <v>450</v>
      </c>
      <c r="K16" s="34"/>
      <c r="L16" t="s">
        <v>40</v>
      </c>
    </row>
    <row r="17" customFormat="1" ht="31" hidden="1" customHeight="1" spans="1:12">
      <c r="A17" s="32">
        <v>2024</v>
      </c>
      <c r="B17" s="40" t="s">
        <v>13</v>
      </c>
      <c r="C17" s="16" t="s">
        <v>18</v>
      </c>
      <c r="D17" s="42">
        <v>45</v>
      </c>
      <c r="E17" s="42" t="s">
        <v>15</v>
      </c>
      <c r="F17" s="42">
        <v>1125</v>
      </c>
      <c r="G17" s="42">
        <v>450</v>
      </c>
      <c r="H17" s="42">
        <v>1125</v>
      </c>
      <c r="I17" s="48"/>
      <c r="J17" s="42">
        <v>450</v>
      </c>
      <c r="K17" s="34"/>
      <c r="L17" t="s">
        <v>40</v>
      </c>
    </row>
    <row r="18" customFormat="1" ht="25" customHeight="1" spans="1:12">
      <c r="A18" s="32">
        <v>2024</v>
      </c>
      <c r="B18" s="40" t="s">
        <v>16</v>
      </c>
      <c r="C18" s="16" t="s">
        <v>17</v>
      </c>
      <c r="D18" s="42">
        <v>105</v>
      </c>
      <c r="E18" s="42" t="s">
        <v>15</v>
      </c>
      <c r="F18" s="44">
        <v>3150</v>
      </c>
      <c r="G18" s="44">
        <f>F18*0.4</f>
        <v>1260</v>
      </c>
      <c r="H18" s="44">
        <v>3120</v>
      </c>
      <c r="I18" s="44"/>
      <c r="J18" s="44">
        <f>H18*0.4</f>
        <v>1248</v>
      </c>
      <c r="K18" s="34"/>
      <c r="L18" s="52" t="s">
        <v>38</v>
      </c>
    </row>
    <row r="19" customFormat="1" ht="32" customHeight="1" spans="1:12">
      <c r="A19" s="32">
        <v>2024</v>
      </c>
      <c r="B19" s="40" t="s">
        <v>16</v>
      </c>
      <c r="C19" s="16" t="s">
        <v>18</v>
      </c>
      <c r="D19" s="42">
        <v>45</v>
      </c>
      <c r="E19" s="42" t="s">
        <v>15</v>
      </c>
      <c r="F19" s="42">
        <v>1125</v>
      </c>
      <c r="G19" s="42">
        <f>F19*0.4</f>
        <v>450</v>
      </c>
      <c r="H19" s="42">
        <v>1125</v>
      </c>
      <c r="I19" s="42"/>
      <c r="J19" s="42">
        <v>450</v>
      </c>
      <c r="K19" s="34"/>
      <c r="L19" s="52" t="s">
        <v>38</v>
      </c>
    </row>
    <row r="20" customFormat="1" ht="31" hidden="1" customHeight="1" spans="1:11">
      <c r="A20" s="32">
        <v>2024</v>
      </c>
      <c r="B20" s="40" t="s">
        <v>16</v>
      </c>
      <c r="C20" s="16" t="s">
        <v>34</v>
      </c>
      <c r="D20" s="42">
        <v>77</v>
      </c>
      <c r="E20" s="42" t="s">
        <v>15</v>
      </c>
      <c r="F20" s="42">
        <v>2350</v>
      </c>
      <c r="G20" s="42">
        <v>950.5</v>
      </c>
      <c r="H20" s="42"/>
      <c r="I20" s="40"/>
      <c r="J20" s="42">
        <v>950.5</v>
      </c>
      <c r="K20" s="34" t="s">
        <v>35</v>
      </c>
    </row>
    <row r="21" customFormat="1" ht="51" customHeight="1" spans="1:12">
      <c r="A21" s="32">
        <v>2024</v>
      </c>
      <c r="B21" s="40" t="s">
        <v>16</v>
      </c>
      <c r="C21" s="6" t="s">
        <v>14</v>
      </c>
      <c r="D21" s="42">
        <v>75</v>
      </c>
      <c r="E21" s="43" t="s">
        <v>19</v>
      </c>
      <c r="F21" s="42">
        <v>1814</v>
      </c>
      <c r="G21" s="42">
        <v>725.6</v>
      </c>
      <c r="H21" s="42">
        <v>1755</v>
      </c>
      <c r="I21" s="42">
        <v>725.6</v>
      </c>
      <c r="J21" s="42">
        <f>H21*0.4</f>
        <v>702</v>
      </c>
      <c r="K21" s="34"/>
      <c r="L21" s="52" t="s">
        <v>38</v>
      </c>
    </row>
    <row r="22" customFormat="1" ht="64" hidden="1" customHeight="1" spans="1:11">
      <c r="A22" s="32">
        <v>2024</v>
      </c>
      <c r="B22" s="40" t="s">
        <v>16</v>
      </c>
      <c r="C22" s="6" t="s">
        <v>41</v>
      </c>
      <c r="D22" s="42">
        <v>50</v>
      </c>
      <c r="E22" s="45" t="s">
        <v>42</v>
      </c>
      <c r="F22" s="42">
        <v>1600</v>
      </c>
      <c r="G22" s="42">
        <v>682</v>
      </c>
      <c r="H22" s="42"/>
      <c r="I22" s="42">
        <v>682</v>
      </c>
      <c r="J22" s="42">
        <v>682</v>
      </c>
      <c r="K22" s="34" t="s">
        <v>35</v>
      </c>
    </row>
    <row r="23" customFormat="1" ht="36" hidden="1" customHeight="1" spans="1:11">
      <c r="A23" s="32">
        <v>2024</v>
      </c>
      <c r="B23" s="40" t="s">
        <v>20</v>
      </c>
      <c r="C23" s="16" t="s">
        <v>17</v>
      </c>
      <c r="D23" s="42">
        <v>101</v>
      </c>
      <c r="E23" s="42" t="s">
        <v>15</v>
      </c>
      <c r="F23" s="42">
        <v>3030</v>
      </c>
      <c r="G23" s="42">
        <v>1212</v>
      </c>
      <c r="H23" s="40"/>
      <c r="I23" s="40"/>
      <c r="J23" s="40"/>
      <c r="K23" s="34" t="s">
        <v>35</v>
      </c>
    </row>
    <row r="24" customFormat="1" ht="35" customHeight="1" spans="1:12">
      <c r="A24" s="32">
        <v>2024</v>
      </c>
      <c r="B24" s="40" t="s">
        <v>20</v>
      </c>
      <c r="C24" s="16" t="s">
        <v>18</v>
      </c>
      <c r="D24" s="42">
        <v>45</v>
      </c>
      <c r="E24" s="42" t="s">
        <v>15</v>
      </c>
      <c r="F24" s="42">
        <v>1125</v>
      </c>
      <c r="G24" s="42">
        <v>450</v>
      </c>
      <c r="H24" s="42">
        <v>1125</v>
      </c>
      <c r="I24" s="40"/>
      <c r="J24" s="42">
        <v>450</v>
      </c>
      <c r="K24" s="40"/>
      <c r="L24" s="52" t="s">
        <v>38</v>
      </c>
    </row>
    <row r="25" customFormat="1" ht="35" customHeight="1" spans="1:12">
      <c r="A25" s="32">
        <v>2024</v>
      </c>
      <c r="B25" s="40" t="s">
        <v>20</v>
      </c>
      <c r="C25" s="41" t="s">
        <v>21</v>
      </c>
      <c r="D25" s="42">
        <v>138</v>
      </c>
      <c r="E25" s="43" t="s">
        <v>22</v>
      </c>
      <c r="F25" s="42">
        <v>2070</v>
      </c>
      <c r="G25" s="42">
        <v>414</v>
      </c>
      <c r="H25" s="42">
        <v>2070</v>
      </c>
      <c r="I25" s="40"/>
      <c r="J25" s="42">
        <v>414</v>
      </c>
      <c r="K25" s="40"/>
      <c r="L25" s="52" t="s">
        <v>38</v>
      </c>
    </row>
    <row r="26" customFormat="1" ht="36" customHeight="1" spans="1:12">
      <c r="A26" s="32">
        <v>2024</v>
      </c>
      <c r="B26" s="40" t="s">
        <v>20</v>
      </c>
      <c r="C26" s="41" t="s">
        <v>23</v>
      </c>
      <c r="D26" s="42">
        <v>148</v>
      </c>
      <c r="E26" s="43" t="s">
        <v>24</v>
      </c>
      <c r="F26" s="42">
        <v>3700</v>
      </c>
      <c r="G26" s="42">
        <v>1480</v>
      </c>
      <c r="H26" s="42">
        <v>3700</v>
      </c>
      <c r="I26" s="40"/>
      <c r="J26" s="42">
        <f>H26*0.4</f>
        <v>1480</v>
      </c>
      <c r="K26" s="40"/>
      <c r="L26" s="52" t="s">
        <v>38</v>
      </c>
    </row>
    <row r="27" customFormat="1" ht="31" customHeight="1" spans="1:12">
      <c r="A27" s="32">
        <v>2024</v>
      </c>
      <c r="B27" s="40" t="s">
        <v>20</v>
      </c>
      <c r="C27" s="41" t="s">
        <v>25</v>
      </c>
      <c r="D27" s="42">
        <v>80</v>
      </c>
      <c r="E27" s="43" t="s">
        <v>26</v>
      </c>
      <c r="F27" s="42">
        <v>2000</v>
      </c>
      <c r="G27" s="42">
        <v>800</v>
      </c>
      <c r="H27" s="42">
        <v>2000</v>
      </c>
      <c r="I27" s="40"/>
      <c r="J27" s="42">
        <v>800</v>
      </c>
      <c r="K27" s="34"/>
      <c r="L27" s="52" t="s">
        <v>38</v>
      </c>
    </row>
    <row r="28" customFormat="1" ht="33" hidden="1" customHeight="1" spans="1:11">
      <c r="A28" s="32">
        <v>2024</v>
      </c>
      <c r="B28" s="40" t="s">
        <v>20</v>
      </c>
      <c r="C28" s="6" t="s">
        <v>14</v>
      </c>
      <c r="D28" s="42">
        <v>114</v>
      </c>
      <c r="E28" s="43" t="s">
        <v>19</v>
      </c>
      <c r="F28" s="42">
        <v>2736.77</v>
      </c>
      <c r="G28" s="42">
        <v>1094.71</v>
      </c>
      <c r="H28" s="40"/>
      <c r="I28" s="40"/>
      <c r="J28" s="40"/>
      <c r="K28" s="34" t="s">
        <v>35</v>
      </c>
    </row>
    <row r="29" customFormat="1" ht="33" hidden="1" customHeight="1" spans="1:11">
      <c r="A29" s="32">
        <v>2024</v>
      </c>
      <c r="B29" s="40" t="s">
        <v>20</v>
      </c>
      <c r="C29" s="6" t="s">
        <v>41</v>
      </c>
      <c r="D29" s="42">
        <v>50</v>
      </c>
      <c r="E29" s="45" t="s">
        <v>42</v>
      </c>
      <c r="F29" s="42">
        <v>1230</v>
      </c>
      <c r="G29" s="42">
        <v>528</v>
      </c>
      <c r="H29" s="40"/>
      <c r="I29" s="40"/>
      <c r="J29" s="40"/>
      <c r="K29" s="34" t="s">
        <v>35</v>
      </c>
    </row>
    <row r="30" customFormat="1" ht="33" hidden="1" customHeight="1" spans="1:12">
      <c r="A30" s="32">
        <v>2024</v>
      </c>
      <c r="B30" s="40" t="s">
        <v>20</v>
      </c>
      <c r="C30" s="27" t="s">
        <v>43</v>
      </c>
      <c r="D30" s="42">
        <v>92</v>
      </c>
      <c r="E30" s="42" t="s">
        <v>15</v>
      </c>
      <c r="F30" s="46">
        <v>2548</v>
      </c>
      <c r="G30" s="46">
        <v>1039</v>
      </c>
      <c r="H30" s="40"/>
      <c r="I30" s="40"/>
      <c r="J30" s="40"/>
      <c r="K30" s="40"/>
      <c r="L30" s="52"/>
    </row>
    <row r="31" customFormat="1" ht="34" hidden="1" customHeight="1" spans="1:11">
      <c r="A31" s="32">
        <v>2024</v>
      </c>
      <c r="B31" s="40" t="s">
        <v>20</v>
      </c>
      <c r="C31" s="6" t="s">
        <v>44</v>
      </c>
      <c r="D31" s="42">
        <v>31</v>
      </c>
      <c r="E31" s="42" t="s">
        <v>15</v>
      </c>
      <c r="F31" s="42">
        <v>810</v>
      </c>
      <c r="G31" s="42">
        <v>348</v>
      </c>
      <c r="H31" s="40"/>
      <c r="I31" s="40"/>
      <c r="J31" s="40"/>
      <c r="K31" s="34" t="s">
        <v>35</v>
      </c>
    </row>
    <row r="32" customFormat="1" ht="28" hidden="1" customHeight="1" spans="1:11">
      <c r="A32" s="32">
        <v>2025</v>
      </c>
      <c r="B32" s="40" t="s">
        <v>27</v>
      </c>
      <c r="C32" s="16" t="s">
        <v>17</v>
      </c>
      <c r="D32" s="42">
        <v>87</v>
      </c>
      <c r="E32" s="42" t="s">
        <v>15</v>
      </c>
      <c r="F32" s="42">
        <v>2610</v>
      </c>
      <c r="G32" s="42">
        <v>1044</v>
      </c>
      <c r="H32" s="40"/>
      <c r="I32" s="40"/>
      <c r="J32" s="40"/>
      <c r="K32" s="34" t="s">
        <v>35</v>
      </c>
    </row>
    <row r="33" customFormat="1" ht="28" hidden="1" customHeight="1" spans="1:11">
      <c r="A33" s="32">
        <v>2025</v>
      </c>
      <c r="B33" s="40" t="s">
        <v>27</v>
      </c>
      <c r="C33" s="16" t="s">
        <v>18</v>
      </c>
      <c r="D33" s="42">
        <v>45</v>
      </c>
      <c r="E33" s="42" t="s">
        <v>15</v>
      </c>
      <c r="F33" s="42">
        <v>1125</v>
      </c>
      <c r="G33" s="42">
        <v>450</v>
      </c>
      <c r="H33" s="40"/>
      <c r="I33" s="40"/>
      <c r="J33" s="40"/>
      <c r="K33" s="34" t="s">
        <v>35</v>
      </c>
    </row>
    <row r="34" customFormat="1" ht="28" customHeight="1" spans="1:12">
      <c r="A34" s="32">
        <v>2025</v>
      </c>
      <c r="B34" s="40" t="s">
        <v>27</v>
      </c>
      <c r="C34" s="41" t="s">
        <v>21</v>
      </c>
      <c r="D34" s="42">
        <v>138</v>
      </c>
      <c r="E34" s="43" t="s">
        <v>22</v>
      </c>
      <c r="F34" s="42">
        <v>2070</v>
      </c>
      <c r="G34" s="42">
        <v>414</v>
      </c>
      <c r="H34" s="42">
        <v>2070</v>
      </c>
      <c r="I34" s="42">
        <v>414</v>
      </c>
      <c r="J34" s="42">
        <v>414</v>
      </c>
      <c r="K34" s="34"/>
      <c r="L34" s="52" t="s">
        <v>38</v>
      </c>
    </row>
    <row r="35" customFormat="1" ht="28" hidden="1" customHeight="1" spans="1:11">
      <c r="A35" s="32">
        <v>2025</v>
      </c>
      <c r="B35" s="40" t="s">
        <v>27</v>
      </c>
      <c r="C35" s="41" t="s">
        <v>23</v>
      </c>
      <c r="D35" s="42">
        <v>148</v>
      </c>
      <c r="E35" s="43" t="s">
        <v>24</v>
      </c>
      <c r="F35" s="42">
        <v>3700</v>
      </c>
      <c r="G35" s="42">
        <v>1480</v>
      </c>
      <c r="H35" s="40"/>
      <c r="I35" s="40"/>
      <c r="J35" s="40"/>
      <c r="K35" s="34" t="s">
        <v>35</v>
      </c>
    </row>
    <row r="36" customFormat="1" ht="28" hidden="1" customHeight="1" spans="1:11">
      <c r="A36" s="32">
        <v>2025</v>
      </c>
      <c r="B36" s="40" t="s">
        <v>27</v>
      </c>
      <c r="C36" s="41" t="s">
        <v>25</v>
      </c>
      <c r="D36" s="42">
        <v>80</v>
      </c>
      <c r="E36" s="43" t="s">
        <v>26</v>
      </c>
      <c r="F36" s="42">
        <v>2000</v>
      </c>
      <c r="G36" s="42">
        <v>800</v>
      </c>
      <c r="H36" s="42"/>
      <c r="I36" s="42"/>
      <c r="J36" s="42"/>
      <c r="K36" s="34" t="s">
        <v>35</v>
      </c>
    </row>
    <row r="37" customFormat="1" ht="28" hidden="1" customHeight="1" spans="1:11">
      <c r="A37" s="32">
        <v>2025</v>
      </c>
      <c r="B37" s="40" t="s">
        <v>27</v>
      </c>
      <c r="C37" s="6" t="s">
        <v>14</v>
      </c>
      <c r="D37" s="42">
        <v>122</v>
      </c>
      <c r="E37" s="43" t="s">
        <v>19</v>
      </c>
      <c r="F37" s="42">
        <v>3155.32</v>
      </c>
      <c r="G37" s="42">
        <v>1266.7</v>
      </c>
      <c r="H37" s="40"/>
      <c r="I37" s="40"/>
      <c r="J37" s="40"/>
      <c r="K37" s="34" t="s">
        <v>35</v>
      </c>
    </row>
    <row r="38" customFormat="1" ht="28" hidden="1" customHeight="1" spans="1:11">
      <c r="A38" s="32">
        <v>2025</v>
      </c>
      <c r="B38" s="40" t="s">
        <v>27</v>
      </c>
      <c r="C38" s="6" t="s">
        <v>41</v>
      </c>
      <c r="D38" s="42">
        <v>31</v>
      </c>
      <c r="E38" s="45" t="s">
        <v>42</v>
      </c>
      <c r="F38" s="42">
        <v>970</v>
      </c>
      <c r="G38" s="42">
        <v>416.5</v>
      </c>
      <c r="H38" s="40"/>
      <c r="I38" s="40"/>
      <c r="J38" s="40"/>
      <c r="K38" s="34" t="s">
        <v>35</v>
      </c>
    </row>
    <row r="39" customFormat="1" ht="28" hidden="1" customHeight="1" spans="1:11">
      <c r="A39" s="32">
        <v>2025</v>
      </c>
      <c r="B39" s="40" t="s">
        <v>27</v>
      </c>
      <c r="C39" s="27" t="s">
        <v>43</v>
      </c>
      <c r="D39" s="42">
        <v>91</v>
      </c>
      <c r="E39" s="42" t="s">
        <v>15</v>
      </c>
      <c r="F39" s="46">
        <v>2548</v>
      </c>
      <c r="G39" s="46">
        <v>1019.2</v>
      </c>
      <c r="H39" s="40"/>
      <c r="I39" s="40"/>
      <c r="J39" s="40"/>
      <c r="K39" s="34" t="s">
        <v>35</v>
      </c>
    </row>
    <row r="40" customFormat="1" ht="28" hidden="1" customHeight="1" spans="1:11">
      <c r="A40" s="32">
        <v>2025</v>
      </c>
      <c r="B40" s="40" t="s">
        <v>27</v>
      </c>
      <c r="C40" s="6" t="s">
        <v>44</v>
      </c>
      <c r="D40" s="42">
        <v>31</v>
      </c>
      <c r="E40" s="42" t="s">
        <v>15</v>
      </c>
      <c r="F40" s="42">
        <v>795</v>
      </c>
      <c r="G40" s="42">
        <v>336</v>
      </c>
      <c r="H40" s="40"/>
      <c r="I40" s="40"/>
      <c r="J40" s="40"/>
      <c r="K40" s="34" t="s">
        <v>35</v>
      </c>
    </row>
    <row r="41" customFormat="1" ht="28" hidden="1" customHeight="1" spans="1:11">
      <c r="A41" s="32">
        <v>2025</v>
      </c>
      <c r="B41" s="40" t="s">
        <v>27</v>
      </c>
      <c r="C41" s="41" t="s">
        <v>45</v>
      </c>
      <c r="D41" s="42">
        <v>133</v>
      </c>
      <c r="E41" s="43" t="s">
        <v>22</v>
      </c>
      <c r="F41" s="42">
        <v>1995</v>
      </c>
      <c r="G41" s="42">
        <v>798</v>
      </c>
      <c r="H41" s="40"/>
      <c r="I41" s="40"/>
      <c r="J41" s="40"/>
      <c r="K41" s="34" t="s">
        <v>35</v>
      </c>
    </row>
    <row r="42" customFormat="1" ht="28" hidden="1" customHeight="1" spans="1:11">
      <c r="A42" s="32">
        <v>2024</v>
      </c>
      <c r="B42" s="40" t="s">
        <v>20</v>
      </c>
      <c r="C42" s="41" t="s">
        <v>45</v>
      </c>
      <c r="D42" s="42">
        <v>133</v>
      </c>
      <c r="E42" s="43" t="s">
        <v>22</v>
      </c>
      <c r="F42" s="42">
        <v>1995</v>
      </c>
      <c r="G42" s="42">
        <v>798</v>
      </c>
      <c r="H42" s="40"/>
      <c r="I42" s="40"/>
      <c r="J42" s="40"/>
      <c r="K42" s="34" t="s">
        <v>35</v>
      </c>
    </row>
    <row r="43" customFormat="1" ht="28" hidden="1" customHeight="1" spans="2:11">
      <c r="B43" s="40"/>
      <c r="C43" s="47"/>
      <c r="D43" s="40"/>
      <c r="E43" s="47"/>
      <c r="F43" s="40"/>
      <c r="G43" s="40"/>
      <c r="H43" s="40"/>
      <c r="I43" s="40"/>
      <c r="J43" s="40"/>
      <c r="K43" s="40"/>
    </row>
    <row r="44" customFormat="1" ht="28" hidden="1" customHeight="1" spans="1:12">
      <c r="A44" s="48"/>
      <c r="B44" s="48"/>
      <c r="C44" s="49" t="s">
        <v>28</v>
      </c>
      <c r="D44" s="48"/>
      <c r="E44" s="49"/>
      <c r="F44" s="48">
        <f>SUM(F3:F43)</f>
        <v>85107.09</v>
      </c>
      <c r="G44" s="48">
        <f>SUM(G3:G43)</f>
        <v>32161.46</v>
      </c>
      <c r="H44" s="48">
        <f>SUM(H3:H43)</f>
        <v>46229.19</v>
      </c>
      <c r="I44" s="48">
        <f>SUM(I3:I43)</f>
        <v>2271.6</v>
      </c>
      <c r="J44" s="48">
        <f>SUM(J3:J43)</f>
        <v>19230.176</v>
      </c>
      <c r="K44" s="48"/>
      <c r="L44">
        <f>SUM(L3:L11)</f>
        <v>0</v>
      </c>
    </row>
  </sheetData>
  <autoFilter xmlns:etc="http://www.wps.cn/officeDocument/2017/etCustomData" ref="B1:L44" etc:filterBottomFollowUsedRange="0">
    <filterColumn colId="10">
      <filters>
        <filter val="2025年1月结算"/>
      </filters>
    </filterColumn>
    <extLst/>
  </autoFilter>
  <mergeCells count="1">
    <mergeCell ref="B1:K1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16" workbookViewId="0">
      <selection activeCell="D30" sqref="D30"/>
    </sheetView>
  </sheetViews>
  <sheetFormatPr defaultColWidth="8.72727272727273" defaultRowHeight="14"/>
  <cols>
    <col min="1" max="1" width="16.3636363636364" customWidth="1"/>
    <col min="2" max="2" width="14.6363636363636" customWidth="1"/>
    <col min="3" max="3" width="23.8181818181818" customWidth="1"/>
    <col min="4" max="4" width="15.5454545454545" customWidth="1"/>
    <col min="5" max="5" width="13.4545454545455" customWidth="1"/>
    <col min="6" max="6" width="15" customWidth="1"/>
    <col min="7" max="7" width="28.6363636363636" customWidth="1"/>
    <col min="8" max="8" width="26" customWidth="1"/>
  </cols>
  <sheetData>
    <row r="1" ht="15.5" spans="1:9">
      <c r="A1" s="1" t="s">
        <v>2</v>
      </c>
      <c r="B1" s="1" t="s">
        <v>46</v>
      </c>
      <c r="C1" s="2" t="s">
        <v>47</v>
      </c>
      <c r="D1" s="3" t="s">
        <v>48</v>
      </c>
      <c r="E1" s="3" t="s">
        <v>49</v>
      </c>
      <c r="F1" s="4" t="s">
        <v>50</v>
      </c>
      <c r="G1" s="5" t="s">
        <v>51</v>
      </c>
      <c r="H1" s="6" t="s">
        <v>52</v>
      </c>
      <c r="I1" s="6" t="s">
        <v>53</v>
      </c>
    </row>
    <row r="2" spans="1:9">
      <c r="A2" s="7"/>
      <c r="B2" s="8"/>
      <c r="C2" s="9" t="s">
        <v>54</v>
      </c>
      <c r="D2" s="10"/>
      <c r="E2" s="10"/>
      <c r="F2" s="11">
        <v>0</v>
      </c>
      <c r="G2" s="12"/>
      <c r="H2" s="6"/>
      <c r="I2" s="6"/>
    </row>
    <row r="3" spans="1:9">
      <c r="A3" s="7" t="s">
        <v>16</v>
      </c>
      <c r="B3" s="13">
        <v>45623</v>
      </c>
      <c r="C3" s="12" t="s">
        <v>55</v>
      </c>
      <c r="D3" s="14">
        <v>500</v>
      </c>
      <c r="E3" s="14"/>
      <c r="F3" s="11">
        <f t="shared" ref="F3:F32" si="0">F2+D3-E3</f>
        <v>500</v>
      </c>
      <c r="G3" s="15" t="s">
        <v>56</v>
      </c>
      <c r="H3" s="6"/>
      <c r="I3" s="6"/>
    </row>
    <row r="4" spans="1:9">
      <c r="A4" s="7" t="s">
        <v>16</v>
      </c>
      <c r="B4" s="13">
        <v>45623</v>
      </c>
      <c r="C4" s="12" t="s">
        <v>57</v>
      </c>
      <c r="D4" s="14"/>
      <c r="E4" s="14">
        <v>139</v>
      </c>
      <c r="F4" s="11">
        <f t="shared" si="0"/>
        <v>361</v>
      </c>
      <c r="G4" s="15" t="s">
        <v>56</v>
      </c>
      <c r="H4" s="6"/>
      <c r="I4" s="6"/>
    </row>
    <row r="5" spans="1:9">
      <c r="A5" s="7" t="s">
        <v>16</v>
      </c>
      <c r="B5" s="13">
        <v>45623</v>
      </c>
      <c r="C5" s="12" t="s">
        <v>58</v>
      </c>
      <c r="D5" s="14">
        <v>0.13</v>
      </c>
      <c r="E5" s="14"/>
      <c r="F5" s="11">
        <f t="shared" si="0"/>
        <v>361.13</v>
      </c>
      <c r="G5" s="15" t="s">
        <v>56</v>
      </c>
      <c r="H5" s="6"/>
      <c r="I5" s="6"/>
    </row>
    <row r="6" spans="1:9">
      <c r="A6" s="7" t="s">
        <v>16</v>
      </c>
      <c r="B6" s="13">
        <v>45623</v>
      </c>
      <c r="C6" s="12" t="s">
        <v>59</v>
      </c>
      <c r="D6" s="14">
        <v>2940</v>
      </c>
      <c r="E6" s="14"/>
      <c r="F6" s="11">
        <f t="shared" si="0"/>
        <v>3301.13</v>
      </c>
      <c r="G6" s="15" t="s">
        <v>60</v>
      </c>
      <c r="H6" s="15" t="s">
        <v>17</v>
      </c>
      <c r="I6" s="6" t="s">
        <v>31</v>
      </c>
    </row>
    <row r="7" spans="1:9">
      <c r="A7" s="7" t="s">
        <v>16</v>
      </c>
      <c r="B7" s="13">
        <v>45623</v>
      </c>
      <c r="C7" s="12" t="s">
        <v>59</v>
      </c>
      <c r="D7" s="14">
        <v>2070</v>
      </c>
      <c r="E7" s="14"/>
      <c r="F7" s="11">
        <f t="shared" si="0"/>
        <v>5371.13</v>
      </c>
      <c r="G7" s="15" t="s">
        <v>61</v>
      </c>
      <c r="H7" s="15" t="s">
        <v>21</v>
      </c>
      <c r="I7" s="6" t="s">
        <v>33</v>
      </c>
    </row>
    <row r="8" spans="1:9">
      <c r="A8" s="7" t="s">
        <v>16</v>
      </c>
      <c r="B8" s="13">
        <v>45623</v>
      </c>
      <c r="C8" s="12" t="s">
        <v>62</v>
      </c>
      <c r="D8" s="14">
        <v>2790</v>
      </c>
      <c r="E8" s="14"/>
      <c r="F8" s="11">
        <f t="shared" si="0"/>
        <v>8161.13</v>
      </c>
      <c r="G8" s="15" t="s">
        <v>60</v>
      </c>
      <c r="H8" s="15" t="s">
        <v>17</v>
      </c>
      <c r="I8" s="6" t="s">
        <v>33</v>
      </c>
    </row>
    <row r="9" spans="1:9">
      <c r="A9" s="7" t="s">
        <v>16</v>
      </c>
      <c r="B9" s="13">
        <v>45623</v>
      </c>
      <c r="C9" s="12" t="s">
        <v>62</v>
      </c>
      <c r="D9" s="14">
        <v>3700</v>
      </c>
      <c r="E9" s="14"/>
      <c r="F9" s="11">
        <f t="shared" si="0"/>
        <v>11861.13</v>
      </c>
      <c r="G9" s="15" t="s">
        <v>63</v>
      </c>
      <c r="H9" s="15" t="s">
        <v>23</v>
      </c>
      <c r="I9" s="6" t="s">
        <v>13</v>
      </c>
    </row>
    <row r="10" spans="1:9">
      <c r="A10" s="7" t="s">
        <v>16</v>
      </c>
      <c r="B10" s="13">
        <v>45623</v>
      </c>
      <c r="C10" s="12" t="s">
        <v>62</v>
      </c>
      <c r="D10" s="14">
        <v>2070</v>
      </c>
      <c r="E10" s="14"/>
      <c r="F10" s="11">
        <f t="shared" si="0"/>
        <v>13931.13</v>
      </c>
      <c r="G10" s="15" t="s">
        <v>61</v>
      </c>
      <c r="H10" s="15" t="s">
        <v>21</v>
      </c>
      <c r="I10" s="6" t="s">
        <v>13</v>
      </c>
    </row>
    <row r="11" spans="1:9">
      <c r="A11" s="7" t="s">
        <v>16</v>
      </c>
      <c r="B11" s="13">
        <v>45623</v>
      </c>
      <c r="C11" s="12" t="s">
        <v>64</v>
      </c>
      <c r="D11" s="14">
        <v>6000</v>
      </c>
      <c r="E11" s="14"/>
      <c r="F11" s="11">
        <f t="shared" si="0"/>
        <v>19931.13</v>
      </c>
      <c r="G11" s="15" t="s">
        <v>65</v>
      </c>
      <c r="H11" s="15" t="s">
        <v>25</v>
      </c>
      <c r="I11" s="6" t="s">
        <v>66</v>
      </c>
    </row>
    <row r="12" spans="1:9">
      <c r="A12" s="7" t="s">
        <v>16</v>
      </c>
      <c r="B12" s="13">
        <v>45623</v>
      </c>
      <c r="C12" s="12" t="s">
        <v>67</v>
      </c>
      <c r="D12" s="14">
        <v>3700</v>
      </c>
      <c r="E12" s="14"/>
      <c r="F12" s="11">
        <f t="shared" si="0"/>
        <v>23631.13</v>
      </c>
      <c r="G12" s="15" t="s">
        <v>63</v>
      </c>
      <c r="H12" s="15" t="s">
        <v>23</v>
      </c>
      <c r="I12" s="6" t="s">
        <v>16</v>
      </c>
    </row>
    <row r="13" spans="1:9">
      <c r="A13" s="7" t="s">
        <v>16</v>
      </c>
      <c r="B13" s="13">
        <v>45623</v>
      </c>
      <c r="C13" s="12" t="s">
        <v>67</v>
      </c>
      <c r="D13" s="14">
        <v>2880</v>
      </c>
      <c r="E13" s="14"/>
      <c r="F13" s="11">
        <f t="shared" si="0"/>
        <v>26511.13</v>
      </c>
      <c r="G13" s="15" t="s">
        <v>60</v>
      </c>
      <c r="H13" s="15" t="s">
        <v>17</v>
      </c>
      <c r="I13" s="6" t="s">
        <v>13</v>
      </c>
    </row>
    <row r="14" spans="1:9">
      <c r="A14" s="7" t="s">
        <v>16</v>
      </c>
      <c r="B14" s="13">
        <v>45623</v>
      </c>
      <c r="C14" s="12" t="s">
        <v>67</v>
      </c>
      <c r="D14" s="14">
        <v>2070</v>
      </c>
      <c r="E14" s="14"/>
      <c r="F14" s="11">
        <f t="shared" si="0"/>
        <v>28581.13</v>
      </c>
      <c r="G14" s="15" t="s">
        <v>61</v>
      </c>
      <c r="H14" s="15" t="s">
        <v>21</v>
      </c>
      <c r="I14" s="6" t="s">
        <v>16</v>
      </c>
    </row>
    <row r="15" spans="1:9">
      <c r="A15" s="7" t="s">
        <v>16</v>
      </c>
      <c r="B15" s="13">
        <v>45624</v>
      </c>
      <c r="C15" s="12" t="s">
        <v>68</v>
      </c>
      <c r="D15" s="14">
        <v>2250</v>
      </c>
      <c r="E15" s="14"/>
      <c r="F15" s="11">
        <f t="shared" si="0"/>
        <v>30831.13</v>
      </c>
      <c r="G15" s="15" t="s">
        <v>69</v>
      </c>
      <c r="H15" s="16" t="s">
        <v>18</v>
      </c>
      <c r="I15" s="6" t="s">
        <v>70</v>
      </c>
    </row>
    <row r="16" spans="1:9">
      <c r="A16" s="7" t="s">
        <v>20</v>
      </c>
      <c r="B16" s="13">
        <v>45630</v>
      </c>
      <c r="C16" s="12" t="s">
        <v>71</v>
      </c>
      <c r="D16" s="14"/>
      <c r="E16" s="14">
        <v>11898</v>
      </c>
      <c r="F16" s="11">
        <f t="shared" si="0"/>
        <v>18933.13</v>
      </c>
      <c r="G16" s="15" t="s">
        <v>56</v>
      </c>
      <c r="H16" s="6"/>
      <c r="I16" s="6"/>
    </row>
    <row r="17" spans="1:9">
      <c r="A17" s="7" t="s">
        <v>20</v>
      </c>
      <c r="B17" s="13">
        <v>45630</v>
      </c>
      <c r="C17" s="12" t="s">
        <v>71</v>
      </c>
      <c r="D17" s="14"/>
      <c r="E17" s="14">
        <v>6552</v>
      </c>
      <c r="F17" s="11">
        <f t="shared" si="0"/>
        <v>12381.13</v>
      </c>
      <c r="G17" s="15" t="s">
        <v>72</v>
      </c>
      <c r="H17" s="6"/>
      <c r="I17" s="6"/>
    </row>
    <row r="18" spans="1:9">
      <c r="A18" s="7" t="s">
        <v>20</v>
      </c>
      <c r="B18" s="13">
        <v>45630</v>
      </c>
      <c r="C18" s="12" t="s">
        <v>73</v>
      </c>
      <c r="D18" s="14"/>
      <c r="E18" s="14">
        <v>1.8</v>
      </c>
      <c r="F18" s="11">
        <f t="shared" si="0"/>
        <v>12379.33</v>
      </c>
      <c r="G18" s="15" t="s">
        <v>74</v>
      </c>
      <c r="H18" s="6"/>
      <c r="I18" s="6"/>
    </row>
    <row r="19" spans="1:9">
      <c r="A19" s="7" t="s">
        <v>20</v>
      </c>
      <c r="B19" s="13">
        <v>45630</v>
      </c>
      <c r="C19" s="12" t="s">
        <v>73</v>
      </c>
      <c r="D19" s="14"/>
      <c r="E19" s="14">
        <v>4.5</v>
      </c>
      <c r="F19" s="11">
        <f t="shared" si="0"/>
        <v>12374.83</v>
      </c>
      <c r="G19" s="15" t="s">
        <v>74</v>
      </c>
      <c r="H19" s="6"/>
      <c r="I19" s="6"/>
    </row>
    <row r="20" spans="1:9">
      <c r="A20" s="17" t="s">
        <v>20</v>
      </c>
      <c r="B20" s="18">
        <v>45645</v>
      </c>
      <c r="C20" s="19" t="s">
        <v>68</v>
      </c>
      <c r="D20" s="20">
        <v>1125</v>
      </c>
      <c r="E20" s="20"/>
      <c r="F20" s="21">
        <f t="shared" si="0"/>
        <v>13499.83</v>
      </c>
      <c r="G20" s="22" t="s">
        <v>69</v>
      </c>
      <c r="H20" s="23" t="s">
        <v>18</v>
      </c>
      <c r="I20" s="26" t="s">
        <v>16</v>
      </c>
    </row>
    <row r="21" spans="1:9">
      <c r="A21" s="17" t="s">
        <v>20</v>
      </c>
      <c r="B21" s="18">
        <v>45645</v>
      </c>
      <c r="C21" s="19" t="s">
        <v>68</v>
      </c>
      <c r="D21" s="20">
        <v>3700</v>
      </c>
      <c r="E21" s="20"/>
      <c r="F21" s="21">
        <f t="shared" si="0"/>
        <v>17199.83</v>
      </c>
      <c r="G21" s="22" t="s">
        <v>63</v>
      </c>
      <c r="H21" s="15" t="s">
        <v>23</v>
      </c>
      <c r="I21" s="26" t="s">
        <v>20</v>
      </c>
    </row>
    <row r="22" spans="1:9">
      <c r="A22" s="17" t="s">
        <v>20</v>
      </c>
      <c r="B22" s="18">
        <v>45645</v>
      </c>
      <c r="C22" s="19" t="s">
        <v>68</v>
      </c>
      <c r="D22" s="20">
        <v>2070</v>
      </c>
      <c r="E22" s="20"/>
      <c r="F22" s="21">
        <f t="shared" si="0"/>
        <v>19269.83</v>
      </c>
      <c r="G22" s="22" t="s">
        <v>61</v>
      </c>
      <c r="H22" s="15" t="s">
        <v>21</v>
      </c>
      <c r="I22" s="26" t="s">
        <v>20</v>
      </c>
    </row>
    <row r="23" spans="1:9">
      <c r="A23" s="17" t="s">
        <v>20</v>
      </c>
      <c r="B23" s="24">
        <v>45647</v>
      </c>
      <c r="C23" s="17" t="s">
        <v>75</v>
      </c>
      <c r="D23" s="25">
        <v>3.26</v>
      </c>
      <c r="E23" s="25"/>
      <c r="F23" s="21">
        <f t="shared" si="0"/>
        <v>19273.09</v>
      </c>
      <c r="G23" s="17" t="s">
        <v>56</v>
      </c>
      <c r="H23" s="26"/>
      <c r="I23" s="26"/>
    </row>
    <row r="24" spans="1:9">
      <c r="A24" s="17" t="s">
        <v>20</v>
      </c>
      <c r="B24" s="24">
        <v>45652</v>
      </c>
      <c r="C24" s="17" t="s">
        <v>71</v>
      </c>
      <c r="D24" s="25"/>
      <c r="E24" s="25">
        <v>6426</v>
      </c>
      <c r="F24" s="21">
        <f t="shared" si="0"/>
        <v>12847.09</v>
      </c>
      <c r="G24" s="17" t="s">
        <v>56</v>
      </c>
      <c r="H24" s="26"/>
      <c r="I24" s="26"/>
    </row>
    <row r="25" spans="1:9">
      <c r="A25" s="17" t="s">
        <v>20</v>
      </c>
      <c r="B25" s="24">
        <v>45652</v>
      </c>
      <c r="C25" s="17" t="s">
        <v>71</v>
      </c>
      <c r="D25" s="25"/>
      <c r="E25" s="25">
        <v>3594</v>
      </c>
      <c r="F25" s="21">
        <f t="shared" si="0"/>
        <v>9253.09</v>
      </c>
      <c r="G25" s="17" t="s">
        <v>72</v>
      </c>
      <c r="H25" s="26"/>
      <c r="I25" s="26"/>
    </row>
    <row r="26" spans="1:9">
      <c r="A26" s="17" t="s">
        <v>20</v>
      </c>
      <c r="B26" s="24">
        <v>45652</v>
      </c>
      <c r="C26" s="17" t="s">
        <v>74</v>
      </c>
      <c r="D26" s="25"/>
      <c r="E26" s="25">
        <v>1.8</v>
      </c>
      <c r="F26" s="21">
        <f t="shared" si="0"/>
        <v>9251.29</v>
      </c>
      <c r="G26" s="17" t="s">
        <v>74</v>
      </c>
      <c r="H26" s="26"/>
      <c r="I26" s="26"/>
    </row>
    <row r="27" spans="1:9">
      <c r="A27" s="17" t="s">
        <v>20</v>
      </c>
      <c r="B27" s="24">
        <v>45652</v>
      </c>
      <c r="C27" s="17" t="s">
        <v>74</v>
      </c>
      <c r="D27" s="25"/>
      <c r="E27" s="25">
        <v>4.5</v>
      </c>
      <c r="F27" s="21">
        <f t="shared" si="0"/>
        <v>9246.79</v>
      </c>
      <c r="G27" s="17" t="s">
        <v>74</v>
      </c>
      <c r="H27" s="26"/>
      <c r="I27" s="26"/>
    </row>
    <row r="28" spans="1:9">
      <c r="A28" s="17" t="s">
        <v>20</v>
      </c>
      <c r="B28" s="24">
        <v>45652</v>
      </c>
      <c r="C28" s="17" t="s">
        <v>68</v>
      </c>
      <c r="D28" s="25">
        <v>3120</v>
      </c>
      <c r="E28" s="25"/>
      <c r="F28" s="21">
        <f t="shared" si="0"/>
        <v>12366.79</v>
      </c>
      <c r="G28" s="17" t="s">
        <v>60</v>
      </c>
      <c r="H28" s="15" t="s">
        <v>17</v>
      </c>
      <c r="I28" s="26" t="s">
        <v>16</v>
      </c>
    </row>
    <row r="29" spans="1:9">
      <c r="A29" s="17" t="s">
        <v>27</v>
      </c>
      <c r="B29" s="24">
        <v>45660</v>
      </c>
      <c r="C29" s="17" t="s">
        <v>68</v>
      </c>
      <c r="D29" s="17">
        <v>2548</v>
      </c>
      <c r="E29" s="25"/>
      <c r="F29" s="21">
        <f t="shared" si="0"/>
        <v>14914.79</v>
      </c>
      <c r="G29" s="17" t="s">
        <v>76</v>
      </c>
      <c r="H29" s="27" t="s">
        <v>43</v>
      </c>
      <c r="I29" s="26"/>
    </row>
    <row r="30" spans="1:9">
      <c r="A30" s="17" t="s">
        <v>27</v>
      </c>
      <c r="B30" s="24">
        <v>45672</v>
      </c>
      <c r="C30" s="17" t="s">
        <v>68</v>
      </c>
      <c r="D30" s="17">
        <v>2549.19</v>
      </c>
      <c r="E30" s="25"/>
      <c r="F30" s="21">
        <f t="shared" si="0"/>
        <v>17463.98</v>
      </c>
      <c r="G30" s="17" t="s">
        <v>77</v>
      </c>
      <c r="H30" s="28" t="s">
        <v>14</v>
      </c>
      <c r="I30" s="26" t="s">
        <v>78</v>
      </c>
    </row>
    <row r="31" spans="1:9">
      <c r="A31" s="17" t="s">
        <v>27</v>
      </c>
      <c r="B31" s="24">
        <v>45673</v>
      </c>
      <c r="C31" s="17" t="s">
        <v>68</v>
      </c>
      <c r="D31" s="17">
        <v>2070</v>
      </c>
      <c r="E31" s="25"/>
      <c r="F31" s="21">
        <f t="shared" si="0"/>
        <v>19533.98</v>
      </c>
      <c r="G31" s="17" t="s">
        <v>61</v>
      </c>
      <c r="H31" s="15" t="s">
        <v>21</v>
      </c>
      <c r="I31" s="26" t="s">
        <v>27</v>
      </c>
    </row>
    <row r="32" spans="1:9">
      <c r="A32" s="17" t="s">
        <v>27</v>
      </c>
      <c r="B32" s="24">
        <v>45674</v>
      </c>
      <c r="C32" s="17" t="s">
        <v>68</v>
      </c>
      <c r="D32" s="17">
        <v>1125</v>
      </c>
      <c r="E32" s="25"/>
      <c r="F32" s="21">
        <f t="shared" si="0"/>
        <v>20658.98</v>
      </c>
      <c r="G32" s="17" t="s">
        <v>69</v>
      </c>
      <c r="H32" s="23" t="s">
        <v>18</v>
      </c>
      <c r="I32" s="26" t="s">
        <v>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结算明细</vt:lpstr>
      <vt:lpstr>明细</vt:lpstr>
      <vt:lpstr>银行流水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Suyan</dc:creator>
  <cp:lastModifiedBy>meimei</cp:lastModifiedBy>
  <dcterms:created xsi:type="dcterms:W3CDTF">2024-11-28T07:09:00Z</dcterms:created>
  <dcterms:modified xsi:type="dcterms:W3CDTF">2025-02-19T08:59:39Z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FD378AEB73E24A05B77C5B525C539F8C_11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